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 FLIP\Desktop\เอกสาร Green office 2565\"/>
    </mc:Choice>
  </mc:AlternateContent>
  <xr:revisionPtr revIDLastSave="0" documentId="13_ncr:1_{963ECA83-E32D-44F1-A2C2-36B5594C2A85}" xr6:coauthVersionLast="47" xr6:coauthVersionMax="47" xr10:uidLastSave="{00000000-0000-0000-0000-000000000000}"/>
  <bookViews>
    <workbookView xWindow="-110" yWindow="-110" windowWidth="19420" windowHeight="10300" firstSheet="6" activeTab="9" xr2:uid="{00000000-000D-0000-FFFF-FFFF00000000}"/>
  </bookViews>
  <sheets>
    <sheet name="สรุปการคำนวณ 64 (กค)" sheetId="15" r:id="rId1"/>
    <sheet name="สรุปการคำนวณ 63 (กค)" sheetId="14" r:id="rId2"/>
    <sheet name="สรุปการคำนวณ 63" sheetId="13" r:id="rId3"/>
    <sheet name="สรุปการคำนวณ 64" sheetId="7" r:id="rId4"/>
    <sheet name="CH4จากระบบ septic tank (2)" sheetId="8" r:id="rId5"/>
    <sheet name="CH4จากบ่อบำบัดน้ำเสีย" sheetId="9" r:id="rId6"/>
    <sheet name="สรุปการคำนวณ65" sheetId="10" r:id="rId7"/>
    <sheet name="CH4จากระบบ septic tank" sheetId="11" r:id="rId8"/>
    <sheet name="CH4จากบ่อบำบัดน้ำเสีย (2)" sheetId="12" r:id="rId9"/>
    <sheet name="ตารางเปรียบเทียบ" sheetId="6" r:id="rId10"/>
  </sheets>
  <externalReferences>
    <externalReference r:id="rId11"/>
  </externalReferences>
  <definedNames>
    <definedName name="_xlnm.Print_Area" localSheetId="2">'สรุปการคำนวณ 63'!$A$1:$AE$28</definedName>
    <definedName name="_xlnm.Print_Area" localSheetId="1">'สรุปการคำนวณ 63 (กค)'!$A$1:$AE$28</definedName>
    <definedName name="_xlnm.Print_Area" localSheetId="3">'สรุปการคำนวณ 64'!$A$1:$AE$39</definedName>
    <definedName name="_xlnm.Print_Area" localSheetId="0">'สรุปการคำนวณ 64 (กค)'!$A$1:$AE$39</definedName>
    <definedName name="_xlnm.Print_Area" localSheetId="6">สรุปการคำนวณ65!$A$1:$AE$37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5" i="6"/>
  <c r="D19" i="6"/>
  <c r="C19" i="6"/>
  <c r="AB24" i="15"/>
  <c r="Z24" i="15"/>
  <c r="X24" i="15"/>
  <c r="V24" i="15"/>
  <c r="T24" i="15"/>
  <c r="R24" i="15"/>
  <c r="P24" i="15"/>
  <c r="N24" i="15"/>
  <c r="L24" i="15"/>
  <c r="J24" i="15"/>
  <c r="H24" i="15"/>
  <c r="F24" i="15"/>
  <c r="S23" i="15"/>
  <c r="Q23" i="15"/>
  <c r="O23" i="15"/>
  <c r="AD23" i="15" s="1"/>
  <c r="M23" i="15"/>
  <c r="K23" i="15"/>
  <c r="I23" i="15"/>
  <c r="G23" i="15"/>
  <c r="S22" i="15"/>
  <c r="Q22" i="15"/>
  <c r="O22" i="15"/>
  <c r="M22" i="15"/>
  <c r="K22" i="15"/>
  <c r="I22" i="15"/>
  <c r="AD22" i="15" s="1"/>
  <c r="G22" i="15"/>
  <c r="S21" i="15"/>
  <c r="Q21" i="15"/>
  <c r="O21" i="15"/>
  <c r="M21" i="15"/>
  <c r="K21" i="15"/>
  <c r="I21" i="15"/>
  <c r="G21" i="15"/>
  <c r="AD21" i="15" s="1"/>
  <c r="S20" i="15"/>
  <c r="Q20" i="15"/>
  <c r="O20" i="15"/>
  <c r="M20" i="15"/>
  <c r="AD20" i="15" s="1"/>
  <c r="C30" i="15" s="1"/>
  <c r="K20" i="15"/>
  <c r="I20" i="15"/>
  <c r="G20" i="15"/>
  <c r="S19" i="15"/>
  <c r="Q19" i="15"/>
  <c r="O19" i="15"/>
  <c r="M19" i="15"/>
  <c r="M24" i="15" s="1"/>
  <c r="K19" i="15"/>
  <c r="I19" i="15"/>
  <c r="G19" i="15"/>
  <c r="AD19" i="15" s="1"/>
  <c r="C29" i="15" s="1"/>
  <c r="S18" i="15"/>
  <c r="Q18" i="15"/>
  <c r="O18" i="15"/>
  <c r="M18" i="15"/>
  <c r="K18" i="15"/>
  <c r="I18" i="15"/>
  <c r="G18" i="15"/>
  <c r="AD18" i="15" s="1"/>
  <c r="S17" i="15"/>
  <c r="Q17" i="15"/>
  <c r="O17" i="15"/>
  <c r="M17" i="15"/>
  <c r="K17" i="15"/>
  <c r="I17" i="15"/>
  <c r="AD17" i="15" s="1"/>
  <c r="G17" i="15"/>
  <c r="S16" i="15"/>
  <c r="Q16" i="15"/>
  <c r="O16" i="15"/>
  <c r="M16" i="15"/>
  <c r="K16" i="15"/>
  <c r="I16" i="15"/>
  <c r="G16" i="15"/>
  <c r="AD16" i="15" s="1"/>
  <c r="U24" i="15"/>
  <c r="S15" i="15"/>
  <c r="Q15" i="15"/>
  <c r="O15" i="15"/>
  <c r="AD15" i="15" s="1"/>
  <c r="M15" i="15"/>
  <c r="K15" i="15"/>
  <c r="I15" i="15"/>
  <c r="G15" i="15"/>
  <c r="S14" i="15"/>
  <c r="Q14" i="15"/>
  <c r="O14" i="15"/>
  <c r="M14" i="15"/>
  <c r="K14" i="15"/>
  <c r="I14" i="15"/>
  <c r="AD14" i="15" s="1"/>
  <c r="G14" i="15"/>
  <c r="S13" i="15"/>
  <c r="Q13" i="15"/>
  <c r="O13" i="15"/>
  <c r="M13" i="15"/>
  <c r="K13" i="15"/>
  <c r="I13" i="15"/>
  <c r="G13" i="15"/>
  <c r="AD13" i="15" s="1"/>
  <c r="AC24" i="15"/>
  <c r="S12" i="15"/>
  <c r="Q12" i="15"/>
  <c r="O12" i="15"/>
  <c r="K12" i="15"/>
  <c r="AD12" i="15" s="1"/>
  <c r="I12" i="15"/>
  <c r="G12" i="15"/>
  <c r="S11" i="15"/>
  <c r="Q11" i="15"/>
  <c r="O11" i="15"/>
  <c r="M11" i="15"/>
  <c r="K11" i="15"/>
  <c r="I11" i="15"/>
  <c r="S10" i="15"/>
  <c r="Q10" i="15"/>
  <c r="O10" i="15"/>
  <c r="M10" i="15"/>
  <c r="K10" i="15"/>
  <c r="I10" i="15"/>
  <c r="Y24" i="15"/>
  <c r="S9" i="15"/>
  <c r="Q9" i="15"/>
  <c r="O9" i="15"/>
  <c r="M9" i="15"/>
  <c r="K9" i="15"/>
  <c r="I9" i="15"/>
  <c r="I24" i="15" s="1"/>
  <c r="G9" i="15"/>
  <c r="AD9" i="15" s="1"/>
  <c r="AA24" i="15"/>
  <c r="W24" i="15"/>
  <c r="S8" i="15"/>
  <c r="S24" i="15" s="1"/>
  <c r="Q8" i="15"/>
  <c r="Q24" i="15" s="1"/>
  <c r="O8" i="15"/>
  <c r="O24" i="15" s="1"/>
  <c r="M8" i="15"/>
  <c r="K8" i="15"/>
  <c r="K24" i="15" s="1"/>
  <c r="I8" i="15"/>
  <c r="G8" i="15"/>
  <c r="G24" i="15" s="1"/>
  <c r="AB11" i="14"/>
  <c r="Z11" i="14"/>
  <c r="X11" i="14"/>
  <c r="V11" i="14"/>
  <c r="S10" i="14"/>
  <c r="Q10" i="14"/>
  <c r="O10" i="14"/>
  <c r="M10" i="14"/>
  <c r="K10" i="14"/>
  <c r="I10" i="14"/>
  <c r="AD10" i="14" s="1"/>
  <c r="G10" i="14"/>
  <c r="S9" i="14"/>
  <c r="Q9" i="14"/>
  <c r="O9" i="14"/>
  <c r="AD9" i="14" s="1"/>
  <c r="M9" i="14"/>
  <c r="K9" i="14"/>
  <c r="I9" i="14"/>
  <c r="G9" i="14"/>
  <c r="S8" i="14"/>
  <c r="Q8" i="14"/>
  <c r="O8" i="14"/>
  <c r="M8" i="14"/>
  <c r="K8" i="14"/>
  <c r="I8" i="14"/>
  <c r="G8" i="14"/>
  <c r="AD8" i="14" s="1"/>
  <c r="C18" i="14" s="1"/>
  <c r="T11" i="14"/>
  <c r="R7" i="14"/>
  <c r="R11" i="14" s="1"/>
  <c r="P7" i="14"/>
  <c r="Q7" i="14" s="1"/>
  <c r="N7" i="14"/>
  <c r="N11" i="14" s="1"/>
  <c r="L7" i="14"/>
  <c r="L11" i="14" s="1"/>
  <c r="J7" i="14"/>
  <c r="J11" i="14" s="1"/>
  <c r="H7" i="14"/>
  <c r="I7" i="14" s="1"/>
  <c r="F7" i="14"/>
  <c r="F11" i="14" s="1"/>
  <c r="AC11" i="14"/>
  <c r="AA11" i="14"/>
  <c r="Y11" i="14"/>
  <c r="W11" i="14"/>
  <c r="S6" i="14"/>
  <c r="Q6" i="14"/>
  <c r="O6" i="14"/>
  <c r="M6" i="14"/>
  <c r="K6" i="14"/>
  <c r="I6" i="14"/>
  <c r="I11" i="14" s="1"/>
  <c r="G6" i="14"/>
  <c r="AD6" i="14" s="1"/>
  <c r="U6" i="13"/>
  <c r="W6" i="13"/>
  <c r="Y6" i="13"/>
  <c r="AA6" i="13"/>
  <c r="AC6" i="13"/>
  <c r="T7" i="13"/>
  <c r="U7" i="13"/>
  <c r="U11" i="13" s="1"/>
  <c r="W7" i="13"/>
  <c r="Y7" i="13"/>
  <c r="AA7" i="13"/>
  <c r="AC7" i="13"/>
  <c r="U8" i="13"/>
  <c r="W8" i="13"/>
  <c r="Y8" i="13"/>
  <c r="Y11" i="13" s="1"/>
  <c r="AA8" i="13"/>
  <c r="AA11" i="13" s="1"/>
  <c r="AC8" i="13"/>
  <c r="U9" i="13"/>
  <c r="W9" i="13"/>
  <c r="Y9" i="13"/>
  <c r="AA9" i="13"/>
  <c r="AC9" i="13"/>
  <c r="U10" i="13"/>
  <c r="W10" i="13"/>
  <c r="W11" i="13" s="1"/>
  <c r="Y10" i="13"/>
  <c r="AA10" i="13"/>
  <c r="AC10" i="13"/>
  <c r="AC11" i="13"/>
  <c r="B17" i="6"/>
  <c r="C17" i="6"/>
  <c r="H23" i="6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V11" i="13"/>
  <c r="X11" i="13"/>
  <c r="Z11" i="13"/>
  <c r="AB11" i="13"/>
  <c r="F11" i="13"/>
  <c r="H24" i="6"/>
  <c r="H25" i="6"/>
  <c r="E19" i="6" l="1"/>
  <c r="AD8" i="15"/>
  <c r="C19" i="14"/>
  <c r="S11" i="14"/>
  <c r="K11" i="14"/>
  <c r="O11" i="14"/>
  <c r="Q11" i="14"/>
  <c r="K7" i="14"/>
  <c r="S7" i="14"/>
  <c r="H11" i="14"/>
  <c r="P11" i="14"/>
  <c r="M7" i="14"/>
  <c r="M11" i="14" s="1"/>
  <c r="U11" i="14"/>
  <c r="G7" i="14"/>
  <c r="AD7" i="14" s="1"/>
  <c r="AD11" i="14" s="1"/>
  <c r="O7" i="14"/>
  <c r="T11" i="13"/>
  <c r="C28" i="15" l="1"/>
  <c r="AD24" i="15"/>
  <c r="C17" i="14"/>
  <c r="G11" i="14"/>
  <c r="C31" i="15" l="1"/>
  <c r="D28" i="15" s="1"/>
  <c r="C20" i="14"/>
  <c r="D17" i="14" s="1"/>
  <c r="S10" i="13"/>
  <c r="Q10" i="13"/>
  <c r="O10" i="13"/>
  <c r="M10" i="13"/>
  <c r="K10" i="13"/>
  <c r="I10" i="13"/>
  <c r="G10" i="13"/>
  <c r="S9" i="13"/>
  <c r="Q9" i="13"/>
  <c r="O9" i="13"/>
  <c r="M9" i="13"/>
  <c r="K9" i="13"/>
  <c r="I9" i="13"/>
  <c r="G9" i="13"/>
  <c r="S8" i="13"/>
  <c r="Q8" i="13"/>
  <c r="O8" i="13"/>
  <c r="M8" i="13"/>
  <c r="K8" i="13"/>
  <c r="I8" i="13"/>
  <c r="G8" i="13"/>
  <c r="R7" i="13"/>
  <c r="S7" i="13" s="1"/>
  <c r="P7" i="13"/>
  <c r="Q7" i="13" s="1"/>
  <c r="N7" i="13"/>
  <c r="O7" i="13" s="1"/>
  <c r="L7" i="13"/>
  <c r="M7" i="13" s="1"/>
  <c r="J7" i="13"/>
  <c r="K7" i="13" s="1"/>
  <c r="H7" i="13"/>
  <c r="I7" i="13" s="1"/>
  <c r="F7" i="13"/>
  <c r="G7" i="13" s="1"/>
  <c r="S6" i="13"/>
  <c r="Q6" i="13"/>
  <c r="O6" i="13"/>
  <c r="M6" i="13"/>
  <c r="K6" i="13"/>
  <c r="I6" i="13"/>
  <c r="G6" i="13"/>
  <c r="D31" i="15" l="1"/>
  <c r="D30" i="15"/>
  <c r="D29" i="15"/>
  <c r="D20" i="14"/>
  <c r="D18" i="14"/>
  <c r="D19" i="14"/>
  <c r="AD6" i="13"/>
  <c r="AD10" i="13"/>
  <c r="AD9" i="13"/>
  <c r="AD8" i="13"/>
  <c r="C18" i="13" s="1"/>
  <c r="AD7" i="13"/>
  <c r="C19" i="13" l="1"/>
  <c r="AD11" i="13"/>
  <c r="C17" i="13"/>
  <c r="C20" i="13" l="1"/>
  <c r="D20" i="13" l="1"/>
  <c r="D19" i="13"/>
  <c r="D18" i="13"/>
  <c r="D17" i="13"/>
  <c r="I23" i="10" l="1"/>
  <c r="K23" i="10"/>
  <c r="M23" i="10"/>
  <c r="O23" i="10"/>
  <c r="Q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G23" i="10"/>
  <c r="M12" i="12"/>
  <c r="M13" i="12" s="1"/>
  <c r="K12" i="12"/>
  <c r="K13" i="12" s="1"/>
  <c r="G12" i="12"/>
  <c r="G13" i="12" s="1"/>
  <c r="C12" i="12"/>
  <c r="C13" i="12" s="1"/>
  <c r="O4" i="12"/>
  <c r="N12" i="12" s="1"/>
  <c r="N13" i="12" s="1"/>
  <c r="N4" i="12"/>
  <c r="M4" i="12"/>
  <c r="L12" i="12" s="1"/>
  <c r="L13" i="12" s="1"/>
  <c r="L4" i="12"/>
  <c r="K4" i="12"/>
  <c r="J12" i="12" s="1"/>
  <c r="J13" i="12" s="1"/>
  <c r="J4" i="12"/>
  <c r="I12" i="12" s="1"/>
  <c r="I13" i="12" s="1"/>
  <c r="I4" i="12"/>
  <c r="H12" i="12" s="1"/>
  <c r="H13" i="12" s="1"/>
  <c r="H4" i="12"/>
  <c r="G4" i="12"/>
  <c r="F12" i="12" s="1"/>
  <c r="F13" i="12" s="1"/>
  <c r="F4" i="12"/>
  <c r="E12" i="12" s="1"/>
  <c r="E13" i="12" s="1"/>
  <c r="E4" i="12"/>
  <c r="D12" i="12" s="1"/>
  <c r="D13" i="12" s="1"/>
  <c r="D4" i="12"/>
  <c r="C4" i="12"/>
  <c r="B12" i="12" s="1"/>
  <c r="B13" i="12" s="1"/>
  <c r="J23" i="11"/>
  <c r="C23" i="11" s="1"/>
  <c r="I23" i="11"/>
  <c r="L4" i="11"/>
  <c r="K4" i="11"/>
  <c r="H4" i="11"/>
  <c r="G4" i="11"/>
  <c r="D4" i="11"/>
  <c r="C4" i="11"/>
  <c r="O3" i="11"/>
  <c r="G23" i="11" s="1"/>
  <c r="D29" i="11" s="1"/>
  <c r="Q2" i="11"/>
  <c r="N4" i="11" s="1"/>
  <c r="O2" i="11"/>
  <c r="AC22" i="10"/>
  <c r="AA22" i="10"/>
  <c r="Y22" i="10"/>
  <c r="W22" i="10"/>
  <c r="U22" i="10"/>
  <c r="S22" i="10"/>
  <c r="Q22" i="10"/>
  <c r="O22" i="10"/>
  <c r="M22" i="10"/>
  <c r="K22" i="10"/>
  <c r="I22" i="10"/>
  <c r="G22" i="10"/>
  <c r="AD22" i="10" s="1"/>
  <c r="AC21" i="10"/>
  <c r="AA21" i="10"/>
  <c r="Y21" i="10"/>
  <c r="W21" i="10"/>
  <c r="U21" i="10"/>
  <c r="S21" i="10"/>
  <c r="Q21" i="10"/>
  <c r="O21" i="10"/>
  <c r="M21" i="10"/>
  <c r="K21" i="10"/>
  <c r="I21" i="10"/>
  <c r="G21" i="10"/>
  <c r="AD21" i="10" s="1"/>
  <c r="AC20" i="10"/>
  <c r="AA20" i="10"/>
  <c r="Y20" i="10"/>
  <c r="W20" i="10"/>
  <c r="U20" i="10"/>
  <c r="S20" i="10"/>
  <c r="Q20" i="10"/>
  <c r="O20" i="10"/>
  <c r="M20" i="10"/>
  <c r="K20" i="10"/>
  <c r="I20" i="10"/>
  <c r="G20" i="10"/>
  <c r="AD20" i="10" s="1"/>
  <c r="AC19" i="10"/>
  <c r="AA19" i="10"/>
  <c r="Y19" i="10"/>
  <c r="W19" i="10"/>
  <c r="U19" i="10"/>
  <c r="S19" i="10"/>
  <c r="Q19" i="10"/>
  <c r="O19" i="10"/>
  <c r="M19" i="10"/>
  <c r="K19" i="10"/>
  <c r="I19" i="10"/>
  <c r="G19" i="10"/>
  <c r="AD19" i="10" s="1"/>
  <c r="C28" i="10" s="1"/>
  <c r="AC18" i="10"/>
  <c r="AA18" i="10"/>
  <c r="Y18" i="10"/>
  <c r="W18" i="10"/>
  <c r="U18" i="10"/>
  <c r="S18" i="10"/>
  <c r="Q18" i="10"/>
  <c r="O18" i="10"/>
  <c r="M18" i="10"/>
  <c r="K18" i="10"/>
  <c r="I18" i="10"/>
  <c r="G18" i="10"/>
  <c r="AD18" i="10" s="1"/>
  <c r="C27" i="10" s="1"/>
  <c r="AC17" i="10"/>
  <c r="AA17" i="10"/>
  <c r="Y17" i="10"/>
  <c r="W17" i="10"/>
  <c r="U17" i="10"/>
  <c r="S17" i="10"/>
  <c r="Q17" i="10"/>
  <c r="O17" i="10"/>
  <c r="M17" i="10"/>
  <c r="K17" i="10"/>
  <c r="I17" i="10"/>
  <c r="G17" i="10"/>
  <c r="AD17" i="10" s="1"/>
  <c r="AC16" i="10"/>
  <c r="AA16" i="10"/>
  <c r="Y16" i="10"/>
  <c r="W16" i="10"/>
  <c r="U16" i="10"/>
  <c r="S16" i="10"/>
  <c r="Q16" i="10"/>
  <c r="O16" i="10"/>
  <c r="M16" i="10"/>
  <c r="K16" i="10"/>
  <c r="I16" i="10"/>
  <c r="G16" i="10"/>
  <c r="AD16" i="10" s="1"/>
  <c r="AC15" i="10"/>
  <c r="AA15" i="10"/>
  <c r="Y15" i="10"/>
  <c r="W15" i="10"/>
  <c r="U15" i="10"/>
  <c r="S15" i="10"/>
  <c r="Q15" i="10"/>
  <c r="O15" i="10"/>
  <c r="M15" i="10"/>
  <c r="K15" i="10"/>
  <c r="I15" i="10"/>
  <c r="G15" i="10"/>
  <c r="AD15" i="10" s="1"/>
  <c r="AC14" i="10"/>
  <c r="AA14" i="10"/>
  <c r="Y14" i="10"/>
  <c r="W14" i="10"/>
  <c r="U14" i="10"/>
  <c r="S14" i="10"/>
  <c r="Q14" i="10"/>
  <c r="O14" i="10"/>
  <c r="M14" i="10"/>
  <c r="K14" i="10"/>
  <c r="I14" i="10"/>
  <c r="G14" i="10"/>
  <c r="AD14" i="10" s="1"/>
  <c r="AC13" i="10"/>
  <c r="AA13" i="10"/>
  <c r="Y13" i="10"/>
  <c r="W13" i="10"/>
  <c r="U13" i="10"/>
  <c r="S13" i="10"/>
  <c r="Q13" i="10"/>
  <c r="O13" i="10"/>
  <c r="M13" i="10"/>
  <c r="K13" i="10"/>
  <c r="I13" i="10"/>
  <c r="G13" i="10"/>
  <c r="AD13" i="10" s="1"/>
  <c r="AC12" i="10"/>
  <c r="AA12" i="10"/>
  <c r="Y12" i="10"/>
  <c r="W12" i="10"/>
  <c r="U12" i="10"/>
  <c r="S12" i="10"/>
  <c r="Q12" i="10"/>
  <c r="O12" i="10"/>
  <c r="M12" i="10"/>
  <c r="K12" i="10"/>
  <c r="I12" i="10"/>
  <c r="G12" i="10"/>
  <c r="AD12" i="10" s="1"/>
  <c r="AC11" i="10"/>
  <c r="AA11" i="10"/>
  <c r="Y11" i="10"/>
  <c r="W11" i="10"/>
  <c r="U11" i="10"/>
  <c r="S11" i="10"/>
  <c r="Q11" i="10"/>
  <c r="O11" i="10"/>
  <c r="K11" i="10"/>
  <c r="AD11" i="10" s="1"/>
  <c r="I11" i="10"/>
  <c r="G11" i="10"/>
  <c r="AC10" i="10"/>
  <c r="AA10" i="10"/>
  <c r="Y10" i="10"/>
  <c r="W10" i="10"/>
  <c r="U10" i="10"/>
  <c r="S10" i="10"/>
  <c r="Q10" i="10"/>
  <c r="O10" i="10"/>
  <c r="M10" i="10"/>
  <c r="K10" i="10"/>
  <c r="I10" i="10"/>
  <c r="AC9" i="10"/>
  <c r="AA9" i="10"/>
  <c r="Y9" i="10"/>
  <c r="W9" i="10"/>
  <c r="U9" i="10"/>
  <c r="S9" i="10"/>
  <c r="Q9" i="10"/>
  <c r="O9" i="10"/>
  <c r="M9" i="10"/>
  <c r="K9" i="10"/>
  <c r="I9" i="10"/>
  <c r="AC8" i="10"/>
  <c r="AA8" i="10"/>
  <c r="Y8" i="10"/>
  <c r="W8" i="10"/>
  <c r="U8" i="10"/>
  <c r="S8" i="10"/>
  <c r="Q8" i="10"/>
  <c r="O8" i="10"/>
  <c r="M8" i="10"/>
  <c r="K8" i="10"/>
  <c r="I8" i="10"/>
  <c r="G8" i="10"/>
  <c r="AD8" i="10" s="1"/>
  <c r="AC7" i="10"/>
  <c r="AA7" i="10"/>
  <c r="Y7" i="10"/>
  <c r="W7" i="10"/>
  <c r="U7" i="10"/>
  <c r="S7" i="10"/>
  <c r="Q7" i="10"/>
  <c r="O7" i="10"/>
  <c r="M7" i="10"/>
  <c r="K7" i="10"/>
  <c r="I7" i="10"/>
  <c r="G7" i="10"/>
  <c r="AD7" i="10" s="1"/>
  <c r="C26" i="10" l="1"/>
  <c r="E4" i="11"/>
  <c r="I4" i="11"/>
  <c r="M4" i="11"/>
  <c r="F4" i="11"/>
  <c r="O4" i="11" s="1"/>
  <c r="J4" i="11"/>
  <c r="C29" i="10" l="1"/>
  <c r="D26" i="10"/>
  <c r="D29" i="10" l="1"/>
  <c r="D27" i="10"/>
  <c r="D28" i="10"/>
  <c r="D17" i="6" l="1"/>
  <c r="F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G24" i="7"/>
  <c r="K12" i="9"/>
  <c r="K13" i="9" s="1"/>
  <c r="G12" i="9"/>
  <c r="G13" i="9" s="1"/>
  <c r="C12" i="9"/>
  <c r="C13" i="9" s="1"/>
  <c r="O4" i="9"/>
  <c r="N12" i="9" s="1"/>
  <c r="N13" i="9" s="1"/>
  <c r="N4" i="9"/>
  <c r="M12" i="9" s="1"/>
  <c r="M13" i="9" s="1"/>
  <c r="M4" i="9"/>
  <c r="L12" i="9" s="1"/>
  <c r="L13" i="9" s="1"/>
  <c r="L4" i="9"/>
  <c r="K4" i="9"/>
  <c r="J12" i="9" s="1"/>
  <c r="J13" i="9" s="1"/>
  <c r="J4" i="9"/>
  <c r="I12" i="9" s="1"/>
  <c r="I13" i="9" s="1"/>
  <c r="I4" i="9"/>
  <c r="H12" i="9" s="1"/>
  <c r="H13" i="9" s="1"/>
  <c r="H4" i="9"/>
  <c r="G4" i="9"/>
  <c r="F12" i="9" s="1"/>
  <c r="F13" i="9" s="1"/>
  <c r="F4" i="9"/>
  <c r="E12" i="9" s="1"/>
  <c r="E13" i="9" s="1"/>
  <c r="E4" i="9"/>
  <c r="D12" i="9" s="1"/>
  <c r="D13" i="9" s="1"/>
  <c r="D4" i="9"/>
  <c r="C4" i="9"/>
  <c r="B12" i="9" s="1"/>
  <c r="B13" i="9" s="1"/>
  <c r="J23" i="8"/>
  <c r="C23" i="8" s="1"/>
  <c r="I23" i="8"/>
  <c r="K4" i="8"/>
  <c r="G4" i="8"/>
  <c r="C4" i="8"/>
  <c r="O3" i="8"/>
  <c r="G23" i="8" s="1"/>
  <c r="D29" i="8" s="1"/>
  <c r="Q2" i="8"/>
  <c r="N4" i="8" s="1"/>
  <c r="O2" i="8"/>
  <c r="AC23" i="7"/>
  <c r="AA23" i="7"/>
  <c r="Y23" i="7"/>
  <c r="W23" i="7"/>
  <c r="U23" i="7"/>
  <c r="S23" i="7"/>
  <c r="Q23" i="7"/>
  <c r="O23" i="7"/>
  <c r="M23" i="7"/>
  <c r="K23" i="7"/>
  <c r="I23" i="7"/>
  <c r="G23" i="7"/>
  <c r="AC22" i="7"/>
  <c r="AA22" i="7"/>
  <c r="Y22" i="7"/>
  <c r="W22" i="7"/>
  <c r="U22" i="7"/>
  <c r="S22" i="7"/>
  <c r="Q22" i="7"/>
  <c r="O22" i="7"/>
  <c r="M22" i="7"/>
  <c r="K22" i="7"/>
  <c r="I22" i="7"/>
  <c r="G22" i="7"/>
  <c r="AC21" i="7"/>
  <c r="AA21" i="7"/>
  <c r="Y21" i="7"/>
  <c r="W21" i="7"/>
  <c r="U21" i="7"/>
  <c r="S21" i="7"/>
  <c r="Q21" i="7"/>
  <c r="O21" i="7"/>
  <c r="M21" i="7"/>
  <c r="K21" i="7"/>
  <c r="I21" i="7"/>
  <c r="G21" i="7"/>
  <c r="AC20" i="7"/>
  <c r="AA20" i="7"/>
  <c r="Y20" i="7"/>
  <c r="W20" i="7"/>
  <c r="U20" i="7"/>
  <c r="S20" i="7"/>
  <c r="Q20" i="7"/>
  <c r="O20" i="7"/>
  <c r="M20" i="7"/>
  <c r="K20" i="7"/>
  <c r="I20" i="7"/>
  <c r="G20" i="7"/>
  <c r="AC19" i="7"/>
  <c r="AA19" i="7"/>
  <c r="Y19" i="7"/>
  <c r="W19" i="7"/>
  <c r="U19" i="7"/>
  <c r="S19" i="7"/>
  <c r="Q19" i="7"/>
  <c r="O19" i="7"/>
  <c r="M19" i="7"/>
  <c r="K19" i="7"/>
  <c r="I19" i="7"/>
  <c r="G19" i="7"/>
  <c r="AC18" i="7"/>
  <c r="AA18" i="7"/>
  <c r="Y18" i="7"/>
  <c r="W18" i="7"/>
  <c r="U18" i="7"/>
  <c r="S18" i="7"/>
  <c r="Q18" i="7"/>
  <c r="O18" i="7"/>
  <c r="M18" i="7"/>
  <c r="K18" i="7"/>
  <c r="I18" i="7"/>
  <c r="G18" i="7"/>
  <c r="AC17" i="7"/>
  <c r="AA17" i="7"/>
  <c r="Y17" i="7"/>
  <c r="W17" i="7"/>
  <c r="U17" i="7"/>
  <c r="S17" i="7"/>
  <c r="Q17" i="7"/>
  <c r="O17" i="7"/>
  <c r="M17" i="7"/>
  <c r="K17" i="7"/>
  <c r="I17" i="7"/>
  <c r="G17" i="7"/>
  <c r="AC16" i="7"/>
  <c r="AA16" i="7"/>
  <c r="Y16" i="7"/>
  <c r="W16" i="7"/>
  <c r="U16" i="7"/>
  <c r="S16" i="7"/>
  <c r="Q16" i="7"/>
  <c r="O16" i="7"/>
  <c r="M16" i="7"/>
  <c r="K16" i="7"/>
  <c r="I16" i="7"/>
  <c r="G16" i="7"/>
  <c r="AC15" i="7"/>
  <c r="AA15" i="7"/>
  <c r="Y15" i="7"/>
  <c r="W15" i="7"/>
  <c r="U15" i="7"/>
  <c r="S15" i="7"/>
  <c r="Q15" i="7"/>
  <c r="O15" i="7"/>
  <c r="M15" i="7"/>
  <c r="K15" i="7"/>
  <c r="I15" i="7"/>
  <c r="G15" i="7"/>
  <c r="AC14" i="7"/>
  <c r="AA14" i="7"/>
  <c r="Y14" i="7"/>
  <c r="W14" i="7"/>
  <c r="U14" i="7"/>
  <c r="S14" i="7"/>
  <c r="Q14" i="7"/>
  <c r="O14" i="7"/>
  <c r="M14" i="7"/>
  <c r="K14" i="7"/>
  <c r="I14" i="7"/>
  <c r="G14" i="7"/>
  <c r="AC13" i="7"/>
  <c r="AA13" i="7"/>
  <c r="Y13" i="7"/>
  <c r="W13" i="7"/>
  <c r="U13" i="7"/>
  <c r="S13" i="7"/>
  <c r="Q13" i="7"/>
  <c r="O13" i="7"/>
  <c r="M13" i="7"/>
  <c r="K13" i="7"/>
  <c r="I13" i="7"/>
  <c r="G13" i="7"/>
  <c r="AC12" i="7"/>
  <c r="AA12" i="7"/>
  <c r="Y12" i="7"/>
  <c r="W12" i="7"/>
  <c r="U12" i="7"/>
  <c r="S12" i="7"/>
  <c r="Q12" i="7"/>
  <c r="O12" i="7"/>
  <c r="K12" i="7"/>
  <c r="I12" i="7"/>
  <c r="G12" i="7"/>
  <c r="AC11" i="7"/>
  <c r="AA11" i="7"/>
  <c r="Y11" i="7"/>
  <c r="W11" i="7"/>
  <c r="U11" i="7"/>
  <c r="S11" i="7"/>
  <c r="Q11" i="7"/>
  <c r="O11" i="7"/>
  <c r="M11" i="7"/>
  <c r="K11" i="7"/>
  <c r="I11" i="7"/>
  <c r="AC10" i="7"/>
  <c r="AA10" i="7"/>
  <c r="Y10" i="7"/>
  <c r="W10" i="7"/>
  <c r="U10" i="7"/>
  <c r="S10" i="7"/>
  <c r="Q10" i="7"/>
  <c r="O10" i="7"/>
  <c r="M10" i="7"/>
  <c r="K10" i="7"/>
  <c r="I10" i="7"/>
  <c r="AC9" i="7"/>
  <c r="AA9" i="7"/>
  <c r="Y9" i="7"/>
  <c r="W9" i="7"/>
  <c r="U9" i="7"/>
  <c r="S9" i="7"/>
  <c r="Q9" i="7"/>
  <c r="O9" i="7"/>
  <c r="M9" i="7"/>
  <c r="K9" i="7"/>
  <c r="I9" i="7"/>
  <c r="G9" i="7"/>
  <c r="AD9" i="7" s="1"/>
  <c r="AC8" i="7"/>
  <c r="AA8" i="7"/>
  <c r="Y8" i="7"/>
  <c r="W8" i="7"/>
  <c r="U8" i="7"/>
  <c r="S8" i="7"/>
  <c r="Q8" i="7"/>
  <c r="O8" i="7"/>
  <c r="M8" i="7"/>
  <c r="K8" i="7"/>
  <c r="I8" i="7"/>
  <c r="G8" i="7"/>
  <c r="AD8" i="7" s="1"/>
  <c r="AD12" i="7" l="1"/>
  <c r="AD13" i="7"/>
  <c r="AD14" i="7"/>
  <c r="AD15" i="7"/>
  <c r="AD16" i="7"/>
  <c r="AD17" i="7"/>
  <c r="AD18" i="7"/>
  <c r="AD19" i="7"/>
  <c r="C29" i="7" s="1"/>
  <c r="AD20" i="7"/>
  <c r="AD21" i="7"/>
  <c r="AD22" i="7"/>
  <c r="AD23" i="7"/>
  <c r="C28" i="7"/>
  <c r="D4" i="8"/>
  <c r="H4" i="8"/>
  <c r="L4" i="8"/>
  <c r="E4" i="8"/>
  <c r="I4" i="8"/>
  <c r="M4" i="8"/>
  <c r="F4" i="8"/>
  <c r="J4" i="8"/>
  <c r="O4" i="8" s="1"/>
  <c r="C30" i="7" l="1"/>
  <c r="C31" i="7" s="1"/>
  <c r="D28" i="7" s="1"/>
  <c r="D31" i="7" l="1"/>
  <c r="D30" i="7"/>
  <c r="D29" i="7"/>
</calcChain>
</file>

<file path=xl/sharedStrings.xml><?xml version="1.0" encoding="utf-8"?>
<sst xmlns="http://schemas.openxmlformats.org/spreadsheetml/2006/main" count="734" uniqueCount="148">
  <si>
    <t>แบบฟอร์ม 1.5(1)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</si>
  <si>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</si>
  <si>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ขอบเขตการดำเนินงาน</t>
  </si>
  <si>
    <t>รายการ</t>
  </si>
  <si>
    <t>EF</t>
  </si>
  <si>
    <t>หน่วย</t>
  </si>
  <si>
    <t>หน่วย
การเก็บข้อมูล</t>
  </si>
  <si>
    <t>เดือน / ประจำปี 2564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</si>
  <si>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</si>
  <si>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</si>
  <si>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</si>
  <si>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</si>
  <si>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</si>
  <si>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</si>
  <si>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</si>
  <si>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</si>
  <si>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</si>
  <si>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</si>
  <si>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</si>
  <si>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</si>
  <si>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</si>
  <si>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ปริมาณ</t>
  </si>
  <si>
    <t>CF</t>
  </si>
  <si>
    <t>ประเภท 1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</si>
  <si>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</si>
  <si>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</si>
  <si>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</si>
  <si>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>kg CO2e/ลิตร</t>
  </si>
  <si>
    <t>ลิตร</t>
  </si>
  <si>
    <t>tCO2e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</si>
  <si>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</si>
  <si>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</si>
  <si>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</si>
  <si>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</si>
  <si>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91, E20, E85</t>
  </si>
  <si>
    <t>น้ำมัน Gasohol 95</t>
  </si>
  <si>
    <t>3. การใช้สารดับเพลิง (CO2)</t>
  </si>
  <si>
    <t>kg CO2e/kgCO2</t>
  </si>
  <si>
    <t>kg</t>
  </si>
  <si>
    <t>4. การปล่อยสารมีเทนจากระบบ septic tank</t>
  </si>
  <si>
    <t>kg CO2e/kgH4</t>
  </si>
  <si>
    <t>kgCH4</t>
  </si>
  <si>
    <t>5. การปล่อยสารมีเทนจากบ่อบำบัดน้ำเสียแบบไม่เติมอากาศ</t>
  </si>
  <si>
    <t>kg CO2e/kgCH4</t>
  </si>
  <si>
    <t>6.การใช้สารทำความเย็นชนิด R134a</t>
  </si>
  <si>
    <t>kg CO2e/kgCH2FCF3</t>
  </si>
  <si>
    <t>kgCH2FCF3</t>
  </si>
  <si>
    <t>ประเภท 2</t>
  </si>
  <si>
    <t>การใช้พลังงานไฟฟ้า</t>
  </si>
  <si>
    <t>kg CO2e/kWh</t>
  </si>
  <si>
    <t>kWh</t>
  </si>
  <si>
    <t>ประเภท 3</t>
  </si>
  <si>
    <t>การใช้กระดาษ A4 และ A3 (สีขาว)</t>
  </si>
  <si>
    <t>kg CO2e/kg</t>
  </si>
  <si>
    <t>น้ำประปา-การประปานครหลวง</t>
  </si>
  <si>
    <t>kg CO2e/m3</t>
  </si>
  <si>
    <t>m3</t>
  </si>
  <si>
    <t>น้ำประปา-การประปาส่วนภูมิภาค</t>
  </si>
  <si>
    <t>ขยะของเสีย (ฝังกลบ)</t>
  </si>
  <si>
    <t>ประจำปี 2564 (ม.ค.-ธ.ค.)</t>
  </si>
  <si>
    <t>.</t>
  </si>
  <si>
    <t>ขอบเขตดำเนินงาน</t>
  </si>
  <si>
    <t>GHG</t>
  </si>
  <si>
    <t>%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</si>
  <si>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</si>
  <si>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</si>
  <si>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</si>
  <si>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</si>
  <si>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</si>
  <si>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</si>
  <si>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</si>
  <si>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</si>
  <si>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</si>
  <si>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</si>
  <si>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</si>
  <si>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</si>
  <si>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</si>
  <si>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</si>
  <si>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</si>
  <si>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ค่า fix ห้ามแก้</t>
  </si>
  <si>
    <t>จำนวนวันเปิดบริการ/ทำการ</t>
  </si>
  <si>
    <t>(มาจากแถวที่ 23)</t>
  </si>
  <si>
    <t>จำนวนพนักงานองค์กร</t>
  </si>
  <si>
    <t>CH4 Emission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</si>
  <si>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</si>
  <si>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หมายหตุ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</si>
  <si>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</si>
  <si>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</si>
  <si>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 xml:space="preserve">EF   =  0.6 kg CH4 / kg BOD  x  0.5  
       =  0.3 kg CH4 / kg BOD </t>
  </si>
  <si>
    <t xml:space="preserve">Ui </t>
  </si>
  <si>
    <t>Tij</t>
  </si>
  <si>
    <t>Efj</t>
  </si>
  <si>
    <t>จำนวนพนักงานเฉลี่ย</t>
  </si>
  <si>
    <t>TOW
BOD</t>
  </si>
  <si>
    <t>จำนวนวัน
ทำงาน</t>
  </si>
  <si>
    <t xml:space="preserve">สมมุติฐานถังบำบัดน้ำเสีย
จากห้องน้ำแบบไม่เติมอากาศ  </t>
  </si>
  <si>
    <t>ปริมาณน้ำใช้ในรอบปี m3</t>
  </si>
  <si>
    <t>ปริมาณน้ำเสียคิดเป็น 80% m3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</si>
  <si>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</si>
  <si>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สมการการคำนวณปริมาณมีเทนจากระบบ แบบไม่เติมอากาศ = 0.2 × [(Wi × CODin)-S]</t>
  </si>
  <si>
    <t>Wi = ปริมาณน้ำเสีย (ลบ.ม.)</t>
  </si>
  <si>
    <t>COD = ความต้องการออกซิเจนทางเคมีของน้ำเสียขาเข้า kgCODin/L</t>
  </si>
  <si>
    <t>S = สารอินทรีย์ที่ถูกกำจัดในรูปของสลัดจ์ (กิโลกรัม COD)</t>
  </si>
  <si>
    <t>ปีคำนวณ ................</t>
  </si>
  <si>
    <t>ปริมาณน้ำเสียเฉลี่ย (ลบ.ม)</t>
  </si>
  <si>
    <t>CH4 (kgCH4)</t>
  </si>
  <si>
    <t>คณะรัฐศาสตร์และสังคมศาสตร์ไม่มีบ่อบำบัดน้ำเสีย</t>
  </si>
  <si>
    <t>เดือน / ประจำปี 2565</t>
  </si>
  <si>
    <t xml:space="preserve">ประจำปี 2565 </t>
  </si>
  <si>
    <t>บันทึกประจำ
เดือน</t>
  </si>
  <si>
    <t>ปริมาณก๊าซเรือนกระจก (kgCo2eq)</t>
  </si>
  <si>
    <t>ประจำปี 2564 (มค-กค)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</si>
  <si>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</si>
  <si>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</si>
  <si>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</si>
  <si>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</si>
  <si>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</si>
  <si>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</si>
  <si>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</si>
  <si>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</si>
  <si>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</si>
  <si>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</si>
  <si>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</si>
  <si>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</si>
  <si>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เฉลี่ย</t>
  </si>
  <si>
    <t>ประจำปี 2565 (ม.ค.-ก.ค.)</t>
  </si>
  <si>
    <t>ประจำปี 2563 (มค-กค)</t>
  </si>
  <si>
    <t>ร้อยละผลประหยัดเทียบเป้าหมาย</t>
  </si>
  <si>
    <t>เดือน / ประจำปี 2563</t>
  </si>
  <si>
    <t>การใช้น้ำมันดีเซลสำหรับรถตู้คณะ</t>
  </si>
  <si>
    <t>การปล่อยสารมีเทนจากระบบ septic tank</t>
  </si>
  <si>
    <t xml:space="preserve">เปรียบเทียบปริมาณ </t>
  </si>
  <si>
    <t>รวม (ม.ค.-ก.ค.)</t>
  </si>
  <si>
    <t>ร้อละที่ลดลง 2564-2565</t>
  </si>
  <si>
    <t>สาเหตุ</t>
  </si>
  <si>
    <t>บรรลุตามค่าเป้าหมาย</t>
  </si>
  <si>
    <t>สรุปผลปริมาณก๊าซเรือนกระจก คณะวิทยาศาสตร์การแพทย์</t>
  </si>
  <si>
    <t>1. การปดปล่อยปริมาณก๊าซเรือนกระจกปี 2564 เมื่อเปรียบเทียบกับปี 2563 เพิ่มขึ้นร้อยละ 76 ไม่บรรลุตามเป้าที่ต้องการให้มีการลดการปดปล่อยปริมาณก๊าซเรือนกระจกร้อยละ 2</t>
  </si>
  <si>
    <t>สาเหตุเป็นเพราะ 1.1 ในปี 2564 มีการผ่อนคลายมาตรการต่างๆที่เกี่ยวกับโควิด 19 ส่งผลทำให้มีกิจกรรมต่างๆ เพิ่มขึ้น ส่งผลก่อนให้มีการปลดปล่อยก๊าซเรือนกระจกเพิ่มขึ้น</t>
  </si>
  <si>
    <t xml:space="preserve">2.การปดปล่อยปริมาณก๊าซเรือนกระจกปีปี 2565 เมื่อเปรียบเทียบกับปี 2564 (ม.ค.-ก.ค.) ปริมาณต่อเดือนลดลงร้อยละ 18.1   บรรลุตามเป้าที่ต้องการให้มีการลดการปดปล่อยปริมาณก๊าซเรือนกระจกร้อยละ 2 </t>
  </si>
  <si>
    <t xml:space="preserve">สาเหตุเป็นเพราะ 1.1 คณะมีการใช้มาตรการต่างๆ ในการประหยัดการใช้พลังงานและทรัพยากรต่างๆ ส่งผลทำให้มีปริมาณการใช้ไฟฟ้า น้ำมันเชื้อเพลิง กระดาษ ที่ลดลงส่งผลทำให้การปดปล่อยปริมาณก๊าซเรือนกระจกมีค่าลดลงเป็นไปตามค่าเป้าหมาย </t>
  </si>
  <si>
    <t>แนวทางการแก้ไข</t>
  </si>
  <si>
    <t>การติดตาม</t>
  </si>
  <si>
    <t>จัดทำมาตรการการใช้ไฟฟ้า</t>
  </si>
  <si>
    <t>√</t>
  </si>
  <si>
    <t xml:space="preserve">ไม่บรรลุตามค่าเป้าหมาย เนื่องจากมีการใช้ไฟฟ้าเพิ่มเนื่องจากจัดการเรียนการสอน On site บางส่วน </t>
  </si>
  <si>
    <t>ไม่บรรลุตามค่าเป้าหมาย มีการใช้น้ำมันเชื้อเพลิงเพิ่มขึ้นร้อยละ 100 เมื่อเปรียบเทียบกับปี 2564 เนื่องจากมีกิจกรรมต่างๆ ภายในคณะเพิ่มขึ้น</t>
  </si>
  <si>
    <t>ปรับปรุงมาตรการการใช้น้ำมันเชื้อเพลิง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</si>
</sst>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#,##0.00_ ;\-#,##0.00\ "/>
    <numFmt numFmtId="191" formatCode="_-* #,##0.0_-;\-* #,##0.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name val="TH Niramit AS"/>
    </font>
    <font>
      <sz val="14"/>
      <color theme="1"/>
      <name val="TH Niramit AS"/>
    </font>
    <font>
      <sz val="14"/>
      <name val="TH Niramit AS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sz val="14"/>
      <color rgb="FFFF0000"/>
      <name val="Cordia New"/>
      <family val="2"/>
    </font>
    <font>
      <b/>
      <sz val="14"/>
      <color theme="1"/>
      <name val="TH Niramit AS"/>
    </font>
    <font>
      <sz val="16"/>
      <name val="TH SarabunPSK"/>
      <family val="2"/>
    </font>
    <font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78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89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 wrapText="1"/>
    </xf>
    <xf numFmtId="188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88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189" fontId="16" fillId="2" borderId="1" xfId="0" applyNumberFormat="1" applyFont="1" applyFill="1" applyBorder="1"/>
    <xf numFmtId="4" fontId="13" fillId="2" borderId="1" xfId="0" applyNumberFormat="1" applyFont="1" applyFill="1" applyBorder="1" applyAlignment="1">
      <alignment horizontal="right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 wrapText="1"/>
    </xf>
    <xf numFmtId="188" fontId="13" fillId="9" borderId="1" xfId="0" applyNumberFormat="1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center" vertical="center" wrapText="1"/>
    </xf>
    <xf numFmtId="190" fontId="13" fillId="9" borderId="1" xfId="0" applyNumberFormat="1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vertical="center"/>
    </xf>
    <xf numFmtId="43" fontId="13" fillId="3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4" fontId="13" fillId="3" borderId="0" xfId="0" applyNumberFormat="1" applyFont="1" applyFill="1" applyAlignment="1">
      <alignment horizontal="center" vertical="top" wrapText="1"/>
    </xf>
    <xf numFmtId="1" fontId="13" fillId="3" borderId="0" xfId="0" applyNumberFormat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/>
    <xf numFmtId="0" fontId="13" fillId="3" borderId="0" xfId="0" applyFont="1" applyFill="1" applyAlignment="1">
      <alignment horizontal="center" vertical="center"/>
    </xf>
    <xf numFmtId="188" fontId="13" fillId="3" borderId="0" xfId="0" applyNumberFormat="1" applyFont="1" applyFill="1" applyAlignment="1">
      <alignment horizontal="right" vertical="center" wrapText="1"/>
    </xf>
    <xf numFmtId="4" fontId="13" fillId="3" borderId="0" xfId="0" applyNumberFormat="1" applyFont="1" applyFill="1" applyAlignment="1">
      <alignment horizontal="right" vertical="center" wrapText="1"/>
    </xf>
    <xf numFmtId="189" fontId="1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/>
    <xf numFmtId="0" fontId="18" fillId="3" borderId="1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/>
    </xf>
    <xf numFmtId="0" fontId="20" fillId="3" borderId="1" xfId="0" applyFont="1" applyFill="1" applyBorder="1"/>
    <xf numFmtId="43" fontId="19" fillId="0" borderId="1" xfId="3" applyFont="1" applyBorder="1" applyAlignment="1">
      <alignment horizontal="center" vertical="center"/>
    </xf>
    <xf numFmtId="43" fontId="19" fillId="0" borderId="1" xfId="3" applyFont="1" applyBorder="1"/>
    <xf numFmtId="2" fontId="19" fillId="0" borderId="1" xfId="0" applyNumberFormat="1" applyFont="1" applyBorder="1"/>
    <xf numFmtId="43" fontId="19" fillId="0" borderId="1" xfId="3" applyFont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43" fontId="19" fillId="0" borderId="0" xfId="3" applyFont="1" applyBorder="1" applyAlignment="1">
      <alignment horizontal="center"/>
    </xf>
    <xf numFmtId="0" fontId="18" fillId="3" borderId="1" xfId="0" applyFont="1" applyFill="1" applyBorder="1"/>
    <xf numFmtId="191" fontId="18" fillId="3" borderId="1" xfId="5" applyNumberFormat="1" applyFont="1" applyFill="1" applyBorder="1"/>
    <xf numFmtId="0" fontId="12" fillId="3" borderId="0" xfId="0" applyFont="1" applyFill="1" applyAlignment="1">
      <alignment horizontal="center" vertical="center"/>
    </xf>
    <xf numFmtId="188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188" fontId="13" fillId="3" borderId="1" xfId="0" applyNumberFormat="1" applyFont="1" applyFill="1" applyBorder="1" applyAlignment="1">
      <alignment horizontal="center" vertical="center"/>
    </xf>
    <xf numFmtId="189" fontId="12" fillId="3" borderId="1" xfId="0" applyNumberFormat="1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88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188" fontId="13" fillId="3" borderId="1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88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4" fontId="13" fillId="10" borderId="1" xfId="0" applyNumberFormat="1" applyFont="1" applyFill="1" applyBorder="1" applyAlignment="1">
      <alignment horizontal="center" vertical="top" wrapText="1"/>
    </xf>
    <xf numFmtId="1" fontId="13" fillId="10" borderId="1" xfId="0" applyNumberFormat="1" applyFont="1" applyFill="1" applyBorder="1" applyAlignment="1">
      <alignment horizontal="center" vertical="top" wrapText="1"/>
    </xf>
    <xf numFmtId="43" fontId="13" fillId="3" borderId="1" xfId="4" applyFont="1" applyFill="1" applyBorder="1"/>
    <xf numFmtId="2" fontId="13" fillId="3" borderId="1" xfId="0" applyNumberFormat="1" applyFont="1" applyFill="1" applyBorder="1"/>
    <xf numFmtId="2" fontId="19" fillId="7" borderId="1" xfId="0" applyNumberFormat="1" applyFont="1" applyFill="1" applyBorder="1"/>
    <xf numFmtId="0" fontId="19" fillId="11" borderId="1" xfId="0" applyFont="1" applyFill="1" applyBorder="1"/>
    <xf numFmtId="0" fontId="19" fillId="11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/>
    </xf>
    <xf numFmtId="0" fontId="19" fillId="11" borderId="2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4" fillId="0" borderId="9" xfId="0" applyFont="1" applyBorder="1"/>
    <xf numFmtId="43" fontId="24" fillId="0" borderId="9" xfId="0" applyNumberFormat="1" applyFont="1" applyBorder="1"/>
    <xf numFmtId="43" fontId="24" fillId="0" borderId="1" xfId="0" applyNumberFormat="1" applyFont="1" applyBorder="1"/>
    <xf numFmtId="0" fontId="24" fillId="0" borderId="1" xfId="0" applyFont="1" applyBorder="1" applyAlignment="1">
      <alignment horizontal="center" vertical="center"/>
    </xf>
    <xf numFmtId="43" fontId="19" fillId="0" borderId="1" xfId="0" applyNumberFormat="1" applyFont="1" applyBorder="1"/>
    <xf numFmtId="0" fontId="24" fillId="0" borderId="1" xfId="0" applyFont="1" applyBorder="1" applyAlignment="1">
      <alignment horizontal="center" vertical="center" wrapText="1"/>
    </xf>
    <xf numFmtId="0" fontId="25" fillId="2" borderId="0" xfId="0" applyFont="1" applyFill="1"/>
    <xf numFmtId="0" fontId="25" fillId="2" borderId="0" xfId="0" applyFont="1" applyFill="1" applyAlignment="1">
      <alignment vertical="top"/>
    </xf>
    <xf numFmtId="0" fontId="25" fillId="3" borderId="0" xfId="0" applyFont="1" applyFill="1"/>
    <xf numFmtId="0" fontId="20" fillId="3" borderId="1" xfId="0" applyFont="1" applyFill="1" applyBorder="1" applyAlignment="1">
      <alignment vertical="top"/>
    </xf>
    <xf numFmtId="43" fontId="19" fillId="0" borderId="1" xfId="3" applyFont="1" applyBorder="1" applyAlignment="1">
      <alignment vertical="top"/>
    </xf>
    <xf numFmtId="43" fontId="19" fillId="0" borderId="1" xfId="3" applyFont="1" applyBorder="1" applyAlignment="1">
      <alignment horizontal="center" vertical="top"/>
    </xf>
    <xf numFmtId="43" fontId="19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26" fillId="0" borderId="1" xfId="0" applyFont="1" applyBorder="1" applyAlignment="1">
      <alignment horizontal="center" vertical="top"/>
    </xf>
    <xf numFmtId="43" fontId="19" fillId="0" borderId="0" xfId="3" applyFont="1" applyAlignment="1">
      <alignment vertical="top"/>
    </xf>
  </cellXfs>
  <cellStyles count="6">
    <cellStyle name="Comma" xfId="3" builtinId="3"/>
    <cellStyle name="Comma 2" xfId="2" xr:uid="{00000000-0005-0000-0000-000000000000}"/>
    <cellStyle name="Comma 2 2" xfId="4" xr:uid="{57DA98FE-21AB-4678-B382-15246C83B8A4}"/>
    <cellStyle name="Comma 3" xfId="5" xr:uid="{42F6D057-A817-4D3C-A072-D24B7BFF26CB}"/>
    <cellStyle name="Normal" xfId="0" builtinId="0"/>
    <cellStyle name="Normal 2 2" xfId="1" xr:uid="{00000000-0005-0000-0000-000002000000}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37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F70-4BB3-B3EF-B1423760BAB7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CF70-4BB3-B3EF-B1423760BAB7}"/>
              </c:ext>
            </c:extLst>
          </c:dPt>
          <c:cat>
            <c:strRef>
              <c:f>'สรุปการคำนวณ 64 (กค)'!$B$28:$B$30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64 (กค)'!$C$28:$C$30</c:f>
              <c:numCache>
                <c:formatCode>#,##0.00</c:formatCode>
                <c:ptCount val="3"/>
                <c:pt idx="0">
                  <c:v>2.0249001440000001</c:v>
                </c:pt>
                <c:pt idx="1">
                  <c:v>107.27604050000001</c:v>
                </c:pt>
                <c:pt idx="2">
                  <c:v>2.1564801500000002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0-4BB3-B3EF-B1423760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5C4-4AEF-A677-7687E88E4DC1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F5C4-4AEF-A677-7687E88E4DC1}"/>
              </c:ext>
            </c:extLst>
          </c:dPt>
          <c:cat>
            <c:strRef>
              <c:f>'สรุปการคำนวณ 63 (กค)'!$B$17:$B$19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63 (กค)'!$C$17:$C$19</c:f>
              <c:numCache>
                <c:formatCode>#,##0.00</c:formatCode>
                <c:ptCount val="3"/>
                <c:pt idx="0">
                  <c:v>2.7038815239999998</c:v>
                </c:pt>
                <c:pt idx="1">
                  <c:v>40.059830950000006</c:v>
                </c:pt>
                <c:pt idx="2">
                  <c:v>0.78712854300000001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4-4AEF-A677-7687E88E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C5C-40BB-9153-0B4B6E64282D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5C5C-40BB-9153-0B4B6E64282D}"/>
              </c:ext>
            </c:extLst>
          </c:dPt>
          <c:cat>
            <c:strRef>
              <c:f>'สรุปการคำนวณ 63'!$B$17:$B$19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63'!$C$17:$C$19</c:f>
              <c:numCache>
                <c:formatCode>#,##0.00</c:formatCode>
                <c:ptCount val="3"/>
                <c:pt idx="0">
                  <c:v>3.5392479599999995</c:v>
                </c:pt>
                <c:pt idx="1">
                  <c:v>100.09005764999999</c:v>
                </c:pt>
                <c:pt idx="2">
                  <c:v>2.1373233470000002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5C-40BB-9153-0B4B6E642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37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995-4561-8C5B-4F208A86E26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0995-4561-8C5B-4F208A86E26A}"/>
              </c:ext>
            </c:extLst>
          </c:dPt>
          <c:cat>
            <c:strRef>
              <c:f>'สรุปการคำนวณ 64'!$B$28:$B$30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64'!$C$28:$C$30</c:f>
              <c:numCache>
                <c:formatCode>#,##0.00</c:formatCode>
                <c:ptCount val="3"/>
                <c:pt idx="0">
                  <c:v>2.97401027</c:v>
                </c:pt>
                <c:pt idx="1">
                  <c:v>180.5598808</c:v>
                </c:pt>
                <c:pt idx="2">
                  <c:v>3.5404331519999999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5-4561-8C5B-4F208A86E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534087610054287E-2"/>
          <c:y val="0.22750318186477958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092-4CC7-AA9D-6D76F04CB39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7092-4CC7-AA9D-6D76F04CB39A}"/>
              </c:ext>
            </c:extLst>
          </c:dPt>
          <c:cat>
            <c:strRef>
              <c:f>สรุปการคำนวณ65!$B$26:$B$28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สรุปการคำนวณ65!$C$26:$C$28</c:f>
              <c:numCache>
                <c:formatCode>#,##0.00</c:formatCode>
                <c:ptCount val="3"/>
                <c:pt idx="0">
                  <c:v>2.6845098620000005</c:v>
                </c:pt>
                <c:pt idx="1">
                  <c:v>86.362224099999992</c:v>
                </c:pt>
                <c:pt idx="2">
                  <c:v>2.221723318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2-4CC7-AA9D-6D76F04CB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400"/>
              <a:t>ตารางเปรียบเทียบข้อมูลก๊าซเรือนกระจก 2563 -2565 (ม.ค. - ก.ค.)</a:t>
            </a:r>
            <a:endParaRPr lang="en-US" sz="2400"/>
          </a:p>
        </c:rich>
      </c:tx>
      <c:layout>
        <c:manualLayout>
          <c:xMode val="edge"/>
          <c:yMode val="edge"/>
          <c:x val="0.27165952147531258"/>
          <c:y val="2.1680216802168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ปี 2563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ตารางเปรียบเทียบ!$A$5:$A$11</c:f>
              <c:strCache>
                <c:ptCount val="7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</c:strCache>
            </c:strRef>
          </c:cat>
          <c:val>
            <c:numRef>
              <c:f>ตารางเปรียบเทียบ!$B$5:$B$11</c:f>
              <c:numCache>
                <c:formatCode>_(* #,##0.00_);_(* \(#,##0.00\);_(* "-"??_);_(@_)</c:formatCode>
                <c:ptCount val="7"/>
                <c:pt idx="0">
                  <c:v>8924.9660839999997</c:v>
                </c:pt>
                <c:pt idx="1">
                  <c:v>10522.318857999999</c:v>
                </c:pt>
                <c:pt idx="2">
                  <c:v>8996.5818189999991</c:v>
                </c:pt>
                <c:pt idx="3">
                  <c:v>3191.6646869999995</c:v>
                </c:pt>
                <c:pt idx="4">
                  <c:v>1788.3118099999999</c:v>
                </c:pt>
                <c:pt idx="5">
                  <c:v>2834.3363099999997</c:v>
                </c:pt>
                <c:pt idx="6">
                  <c:v>7292.6614489999993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7-4E65-8C40-551CEA6F6727}"/>
            </c:ext>
          </c:extLst>
        </c:ser>
        <c:ser>
          <c:idx val="1"/>
          <c:order val="1"/>
          <c:tx>
            <c:v>ปี 2564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ตารางเปรียบเทียบ!$A$5:$A$11</c:f>
              <c:strCache>
                <c:ptCount val="7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</c:strCache>
            </c:strRef>
          </c:cat>
          <c:val>
            <c:numRef>
              <c:f>ตารางเปรียบเทียบ!$C$5:$C$11</c:f>
              <c:numCache>
                <c:formatCode>_(* #,##0.00_);_(* \(#,##0.00\);_(* "-"??_);_(@_)</c:formatCode>
                <c:ptCount val="7"/>
                <c:pt idx="0">
                  <c:v>9510.9121680000007</c:v>
                </c:pt>
                <c:pt idx="1">
                  <c:v>18244.060615999999</c:v>
                </c:pt>
                <c:pt idx="2">
                  <c:v>20880.589393999995</c:v>
                </c:pt>
                <c:pt idx="3">
                  <c:v>10612.962856</c:v>
                </c:pt>
                <c:pt idx="4">
                  <c:v>18422.338174</c:v>
                </c:pt>
                <c:pt idx="5">
                  <c:v>16694.213349999998</c:v>
                </c:pt>
                <c:pt idx="6">
                  <c:v>17092.344236000001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7-4E65-8C40-551CEA6F6727}"/>
            </c:ext>
          </c:extLst>
        </c:ser>
        <c:ser>
          <c:idx val="2"/>
          <c:order val="2"/>
          <c:tx>
            <c:v>ปี 2565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ตารางเปรียบเทียบ!$A$5:$A$11</c:f>
              <c:strCache>
                <c:ptCount val="7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</c:strCache>
            </c:strRef>
          </c:cat>
          <c:val>
            <c:numRef>
              <c:f>ตารางเปรียบเทียบ!$D$5:$D$11</c:f>
              <c:numCache>
                <c:formatCode>_(* #,##0.00_);_(* \(#,##0.00\);_(* "-"??_);_(@_)</c:formatCode>
                <c:ptCount val="7"/>
                <c:pt idx="0">
                  <c:v>10439.635216000001</c:v>
                </c:pt>
                <c:pt idx="1">
                  <c:v>13167.230050000002</c:v>
                </c:pt>
                <c:pt idx="2">
                  <c:v>16168.845310000001</c:v>
                </c:pt>
                <c:pt idx="3">
                  <c:v>14193.637892000001</c:v>
                </c:pt>
                <c:pt idx="4">
                  <c:v>12748.756528</c:v>
                </c:pt>
                <c:pt idx="5">
                  <c:v>12834.545214000002</c:v>
                </c:pt>
                <c:pt idx="6">
                  <c:v>11715.807070000001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4-438E-8D56-7D7C6F3BB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3159288"/>
        <c:axId val="603157320"/>
      </c:barChart>
      <c:catAx>
        <c:axId val="60315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th-TH"/>
          </a:p>
        </c:txPr>
        <c:crossAx val="603157320"/>
        <c:crosses val="autoZero"/>
        <c:auto val="1"/>
        <c:lblAlgn val="ctr"/>
        <c:lblOffset val="100"/>
        <c:noMultiLvlLbl val="0"/>
      </c:catAx>
      <c:valAx>
        <c:axId val="60315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th-TH"/>
          </a:p>
        </c:txPr>
        <c:crossAx val="603159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24</xdr:row>
      <xdr:rowOff>212912</xdr:rowOff>
    </xdr:from>
    <xdr:to>
      <xdr:col>25</xdr:col>
      <xdr:colOff>51955</xdr:colOff>
      <xdr:row>38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FC6E81-8F74-449D-B68E-26EFA08F2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25</xdr:row>
      <xdr:rowOff>155864</xdr:rowOff>
    </xdr:from>
    <xdr:to>
      <xdr:col>22</xdr:col>
      <xdr:colOff>17317</xdr:colOff>
      <xdr:row>27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267526-D137-48BD-B248-B895FA583EB0}"/>
            </a:ext>
          </a:extLst>
        </xdr:cNvPr>
        <xdr:cNvSpPr txBox="1"/>
      </xdr:nvSpPr>
      <xdr:spPr>
        <a:xfrm>
          <a:off x="8066116" y="9421784"/>
          <a:ext cx="8197041" cy="660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2564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075545-9106-4CE8-8A81-2D4F5942B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CD5209-D8BE-447D-8DF3-31F1C02505A7}"/>
            </a:ext>
          </a:extLst>
        </xdr:cNvPr>
        <xdr:cNvSpPr txBox="1"/>
      </xdr:nvSpPr>
      <xdr:spPr>
        <a:xfrm>
          <a:off x="8957656" y="4529744"/>
          <a:ext cx="6947361" cy="53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F4C847-9E39-412B-B294-85887367F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EA59AE-A459-43A2-9131-842580A48720}"/>
            </a:ext>
          </a:extLst>
        </xdr:cNvPr>
        <xdr:cNvSpPr txBox="1"/>
      </xdr:nvSpPr>
      <xdr:spPr>
        <a:xfrm>
          <a:off x="8957656" y="4529744"/>
          <a:ext cx="6695901" cy="53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24</xdr:row>
      <xdr:rowOff>212912</xdr:rowOff>
    </xdr:from>
    <xdr:to>
      <xdr:col>25</xdr:col>
      <xdr:colOff>51955</xdr:colOff>
      <xdr:row>38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1729BC-5A8A-457C-9B04-13D0346E5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25</xdr:row>
      <xdr:rowOff>155864</xdr:rowOff>
    </xdr:from>
    <xdr:to>
      <xdr:col>22</xdr:col>
      <xdr:colOff>17317</xdr:colOff>
      <xdr:row>27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C5436B-C6A0-4F14-947F-ECA25DC22FD2}"/>
            </a:ext>
          </a:extLst>
        </xdr:cNvPr>
        <xdr:cNvSpPr txBox="1"/>
      </xdr:nvSpPr>
      <xdr:spPr>
        <a:xfrm>
          <a:off x="8930986" y="9204614"/>
          <a:ext cx="91171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2564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67573D9E-859D-4E41-81BB-2D375C5D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565536"/>
          <a:ext cx="6283778" cy="195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3BEB9A5-B5EF-47C7-A0ED-16924278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378" y="6484041"/>
          <a:ext cx="5812972" cy="168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A30F7E79-F4EF-450A-8249-E4CA2472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0117" y="1985963"/>
          <a:ext cx="6266089" cy="268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0E3233F-D457-479B-9C11-864561C8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70921" y="1573666"/>
          <a:ext cx="5586743" cy="634705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549088</xdr:colOff>
      <xdr:row>25</xdr:row>
      <xdr:rowOff>235323</xdr:rowOff>
    </xdr:from>
    <xdr:to>
      <xdr:col>25</xdr:col>
      <xdr:colOff>51955</xdr:colOff>
      <xdr:row>36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8154F2-6B8F-446D-8964-F7CE2235E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23</xdr:row>
      <xdr:rowOff>155864</xdr:rowOff>
    </xdr:from>
    <xdr:to>
      <xdr:col>22</xdr:col>
      <xdr:colOff>17317</xdr:colOff>
      <xdr:row>25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9BFAA2-06FD-4ADF-8F02-93B7093356B7}"/>
            </a:ext>
          </a:extLst>
        </xdr:cNvPr>
        <xdr:cNvSpPr txBox="1"/>
      </xdr:nvSpPr>
      <xdr:spPr>
        <a:xfrm>
          <a:off x="8930986" y="9099839"/>
          <a:ext cx="91171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2565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EBE3EC61-9373-4F8F-877F-84519216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565536"/>
          <a:ext cx="6283778" cy="195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8FAA77D-8985-4C52-B62E-A238EAE9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378" y="6484041"/>
          <a:ext cx="5812972" cy="168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D85EF1A3-CE5E-4646-A0FA-683F0BEF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0117" y="1985963"/>
          <a:ext cx="6266089" cy="268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E96534F-79D0-46CE-9F4E-0572DE80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70921" y="1573666"/>
          <a:ext cx="5586743" cy="634705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426578</xdr:colOff>
      <xdr:row>27</xdr:row>
      <xdr:rowOff>25398</xdr:rowOff>
    </xdr:from>
    <xdr:to>
      <xdr:col>12</xdr:col>
      <xdr:colOff>501368</xdr:colOff>
      <xdr:row>48</xdr:row>
      <xdr:rowOff>209125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AC8708D-E1DA-945A-D19F-B2DFA9286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0.84989</cdr:x>
      <cdr:y>0.06233</cdr:y>
    </cdr:from>
    <cdr:to>
      <cdr:x>0.9622</cdr:x>
      <cdr:y>0.23577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FB1BA3-B597-A3F7-D185-6DB2BD550FC1}"/>
            </a:ext>
          </a:extLst>
        </cdr:cNvPr>
        <cdr:cNvSpPr txBox="1"/>
      </cdr:nvSpPr>
      <cdr:spPr>
        <a:xfrm xmlns:a="http://schemas.openxmlformats.org/drawingml/2006/main">
          <a:off x="7496176" y="219076"/>
          <a:ext cx="9906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SCI/Downloads/1-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"/>
      <sheetName val="CH4จากระบบ septic tank"/>
      <sheetName val="CH4จากบ่อบำบัดไม่เติมอากาศ"/>
    </sheetNames>
    <sheetDataSet>
      <sheetData sheetId="0"/>
      <sheetData sheetId="1">
        <row r="4">
          <cell r="C4">
            <v>3.6</v>
          </cell>
          <cell r="D4">
            <v>3.6</v>
          </cell>
          <cell r="E4">
            <v>3.7800000000000002</v>
          </cell>
          <cell r="F4">
            <v>1.8480000000000001</v>
          </cell>
          <cell r="G4">
            <v>1.764</v>
          </cell>
          <cell r="H4">
            <v>1.9319999999999999</v>
          </cell>
          <cell r="I4">
            <v>4.1399999999999997</v>
          </cell>
          <cell r="J4">
            <v>3.7800000000000002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1684-9B22-4AE8-82BB-7A0ADDC9A884}">
  <dimension ref="A1:AW45"/>
  <sheetViews>
    <sheetView view="pageBreakPreview" topLeftCell="A13" zoomScale="70" zoomScaleNormal="25" zoomScaleSheetLayoutView="70" workbookViewId="0">
      <selection activeCell="C28" sqref="C28:D31"/>
    </sheetView>
  </sheetViews>
  <sheetFormatPr defaultColWidth="9" defaultRowHeight="24.9" customHeight="1" x14ac:dyDescent="0.3"/>
  <cols>
    <col min="1" max="1" width="12.0820312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9140625" style="30" bestFit="1" customWidth="1"/>
    <col min="7" max="7" width="7.9140625" style="30" bestFit="1" customWidth="1"/>
    <col min="8" max="8" width="9.9140625" style="30" bestFit="1" customWidth="1"/>
    <col min="9" max="9" width="8.9140625" style="30" bestFit="1" customWidth="1"/>
    <col min="10" max="10" width="9.9140625" style="32" bestFit="1" customWidth="1"/>
    <col min="11" max="11" width="8.9140625" style="30" bestFit="1" customWidth="1"/>
    <col min="12" max="12" width="9.9140625" style="30" bestFit="1" customWidth="1"/>
    <col min="13" max="13" width="8.9140625" style="30" bestFit="1" customWidth="1"/>
    <col min="14" max="14" width="9.9140625" style="30" bestFit="1" customWidth="1"/>
    <col min="15" max="15" width="8.9140625" style="30" bestFit="1" customWidth="1"/>
    <col min="16" max="16" width="9.9140625" style="30" bestFit="1" customWidth="1"/>
    <col min="17" max="17" width="8.9140625" style="30" bestFit="1" customWidth="1"/>
    <col min="18" max="18" width="9.9140625" style="30" bestFit="1" customWidth="1"/>
    <col min="19" max="19" width="8.9140625" style="30" bestFit="1" customWidth="1"/>
    <col min="20" max="20" width="9.9140625" style="30" bestFit="1" customWidth="1"/>
    <col min="21" max="21" width="8.9140625" style="30" bestFit="1" customWidth="1"/>
    <col min="22" max="22" width="9.9140625" style="30" bestFit="1" customWidth="1"/>
    <col min="23" max="23" width="8.9140625" style="30" bestFit="1" customWidth="1"/>
    <col min="24" max="24" width="9.9140625" style="30" bestFit="1" customWidth="1"/>
    <col min="25" max="25" width="8.9140625" style="30" bestFit="1" customWidth="1"/>
    <col min="26" max="26" width="9.9140625" style="30" bestFit="1" customWidth="1"/>
    <col min="27" max="27" width="8.9140625" style="30" bestFit="1" customWidth="1"/>
    <col min="28" max="28" width="9.9140625" style="30" bestFit="1" customWidth="1"/>
    <col min="29" max="29" width="14.6640625" style="30" bestFit="1" customWidth="1"/>
    <col min="30" max="30" width="9.914062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24.9" customHeight="1" x14ac:dyDescent="0.3">
      <c r="A1" s="40"/>
      <c r="B1" s="41"/>
      <c r="C1" s="41"/>
      <c r="D1" s="41"/>
      <c r="E1" s="41"/>
      <c r="F1" s="41"/>
      <c r="G1" s="41"/>
      <c r="H1" s="41"/>
      <c r="I1" s="41"/>
      <c r="J1" s="4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 t="s">
        <v>0</v>
      </c>
      <c r="AD1" s="41"/>
      <c r="AE1" s="41"/>
    </row>
    <row r="2" spans="1:31" ht="24.9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1" s="31" customFormat="1" ht="24.9" customHeight="1" x14ac:dyDescent="0.3">
      <c r="A3" s="136" t="s">
        <v>2</v>
      </c>
      <c r="B3" s="136" t="s">
        <v>3</v>
      </c>
      <c r="C3" s="136" t="s">
        <v>4</v>
      </c>
      <c r="D3" s="136" t="s">
        <v>5</v>
      </c>
      <c r="E3" s="136" t="s">
        <v>6</v>
      </c>
      <c r="F3" s="132" t="s">
        <v>7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6" t="s">
        <v>5</v>
      </c>
    </row>
    <row r="4" spans="1:31" s="31" customFormat="1" ht="24.9" customHeight="1" x14ac:dyDescent="0.3">
      <c r="A4" s="136"/>
      <c r="B4" s="136"/>
      <c r="C4" s="136"/>
      <c r="D4" s="136"/>
      <c r="E4" s="136"/>
      <c r="F4" s="132" t="s">
        <v>8</v>
      </c>
      <c r="G4" s="132"/>
      <c r="H4" s="132" t="s">
        <v>9</v>
      </c>
      <c r="I4" s="132"/>
      <c r="J4" s="132" t="s">
        <v>10</v>
      </c>
      <c r="K4" s="132"/>
      <c r="L4" s="132" t="s">
        <v>11</v>
      </c>
      <c r="M4" s="132"/>
      <c r="N4" s="132" t="s">
        <v>12</v>
      </c>
      <c r="O4" s="132"/>
      <c r="P4" s="132" t="s">
        <v>13</v>
      </c>
      <c r="Q4" s="132"/>
      <c r="R4" s="132" t="s">
        <v>14</v>
      </c>
      <c r="S4" s="132"/>
      <c r="T4" s="132" t="s">
        <v>15</v>
      </c>
      <c r="U4" s="132"/>
      <c r="V4" s="132" t="s">
        <v>16</v>
      </c>
      <c r="W4" s="132"/>
      <c r="X4" s="132" t="s">
        <v>17</v>
      </c>
      <c r="Y4" s="132"/>
      <c r="Z4" s="132" t="s">
        <v>18</v>
      </c>
      <c r="AA4" s="132"/>
      <c r="AB4" s="132" t="s">
        <v>19</v>
      </c>
      <c r="AC4" s="132"/>
      <c r="AD4" s="132" t="s">
        <v>20</v>
      </c>
      <c r="AE4" s="136"/>
    </row>
    <row r="5" spans="1:31" s="31" customFormat="1" ht="36.75" customHeight="1" x14ac:dyDescent="0.3">
      <c r="A5" s="136"/>
      <c r="B5" s="136"/>
      <c r="C5" s="136"/>
      <c r="D5" s="136"/>
      <c r="E5" s="136"/>
      <c r="F5" s="36" t="s">
        <v>21</v>
      </c>
      <c r="G5" s="36" t="s">
        <v>22</v>
      </c>
      <c r="H5" s="36" t="s">
        <v>21</v>
      </c>
      <c r="I5" s="36" t="s">
        <v>22</v>
      </c>
      <c r="J5" s="36" t="s">
        <v>21</v>
      </c>
      <c r="K5" s="36" t="s">
        <v>22</v>
      </c>
      <c r="L5" s="36" t="s">
        <v>21</v>
      </c>
      <c r="M5" s="36" t="s">
        <v>22</v>
      </c>
      <c r="N5" s="36" t="s">
        <v>21</v>
      </c>
      <c r="O5" s="36" t="s">
        <v>22</v>
      </c>
      <c r="P5" s="36" t="s">
        <v>21</v>
      </c>
      <c r="Q5" s="36" t="s">
        <v>22</v>
      </c>
      <c r="R5" s="36" t="s">
        <v>21</v>
      </c>
      <c r="S5" s="36" t="s">
        <v>22</v>
      </c>
      <c r="T5" s="36" t="s">
        <v>21</v>
      </c>
      <c r="U5" s="36" t="s">
        <v>22</v>
      </c>
      <c r="V5" s="36" t="s">
        <v>21</v>
      </c>
      <c r="W5" s="36" t="s">
        <v>22</v>
      </c>
      <c r="X5" s="36" t="s">
        <v>21</v>
      </c>
      <c r="Y5" s="36" t="s">
        <v>22</v>
      </c>
      <c r="Z5" s="36" t="s">
        <v>21</v>
      </c>
      <c r="AA5" s="36" t="s">
        <v>22</v>
      </c>
      <c r="AB5" s="36" t="s">
        <v>21</v>
      </c>
      <c r="AC5" s="36" t="s">
        <v>22</v>
      </c>
      <c r="AD5" s="132"/>
      <c r="AE5" s="136"/>
    </row>
    <row r="6" spans="1:31" ht="41" x14ac:dyDescent="0.3">
      <c r="A6" s="38" t="s">
        <v>23</v>
      </c>
      <c r="B6" s="43" t="s">
        <v>24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37"/>
    </row>
    <row r="7" spans="1:31" ht="24.9" customHeight="1" x14ac:dyDescent="0.3">
      <c r="A7" s="38"/>
      <c r="B7" s="43" t="s">
        <v>25</v>
      </c>
      <c r="C7" s="37"/>
      <c r="D7" s="37"/>
      <c r="E7" s="37"/>
      <c r="F7" s="37"/>
      <c r="G7" s="44"/>
      <c r="H7" s="41"/>
      <c r="I7" s="41"/>
      <c r="J7" s="42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ht="24.9" customHeight="1" x14ac:dyDescent="0.3">
      <c r="A8" s="40"/>
      <c r="B8" s="45" t="s">
        <v>26</v>
      </c>
      <c r="C8" s="46">
        <v>2.7080000000000002</v>
      </c>
      <c r="D8" s="37" t="s">
        <v>27</v>
      </c>
      <c r="E8" s="37" t="s">
        <v>28</v>
      </c>
      <c r="F8" s="37">
        <v>0</v>
      </c>
      <c r="G8" s="47">
        <f>F8*C8</f>
        <v>0</v>
      </c>
      <c r="H8" s="37">
        <v>0</v>
      </c>
      <c r="I8" s="47">
        <f>H8*C8</f>
        <v>0</v>
      </c>
      <c r="J8" s="37">
        <v>0</v>
      </c>
      <c r="K8" s="47">
        <f>J8*C8</f>
        <v>0</v>
      </c>
      <c r="L8" s="37">
        <v>0</v>
      </c>
      <c r="M8" s="47">
        <f>L8*C8</f>
        <v>0</v>
      </c>
      <c r="N8" s="37">
        <v>0</v>
      </c>
      <c r="O8" s="47">
        <f>N8*C8</f>
        <v>0</v>
      </c>
      <c r="P8" s="37">
        <v>0</v>
      </c>
      <c r="Q8" s="47">
        <f>P8*C8</f>
        <v>0</v>
      </c>
      <c r="R8" s="37">
        <v>0</v>
      </c>
      <c r="S8" s="47">
        <f>R8*C8</f>
        <v>0</v>
      </c>
      <c r="T8" s="37"/>
      <c r="U8" s="47"/>
      <c r="V8" s="37"/>
      <c r="W8" s="47"/>
      <c r="X8" s="37"/>
      <c r="Y8" s="47"/>
      <c r="Z8" s="37"/>
      <c r="AA8" s="47"/>
      <c r="AB8" s="37"/>
      <c r="AC8" s="47"/>
      <c r="AD8" s="48">
        <f>G8+I8+K8+M8+O8+Q8+S8+U8+W8+Y8+AA8+AC8</f>
        <v>0</v>
      </c>
      <c r="AE8" s="37" t="s">
        <v>29</v>
      </c>
    </row>
    <row r="9" spans="1:31" ht="24.9" customHeight="1" x14ac:dyDescent="0.3">
      <c r="A9" s="49"/>
      <c r="B9" s="45" t="s">
        <v>30</v>
      </c>
      <c r="C9" s="46">
        <v>2.7080000000000002</v>
      </c>
      <c r="D9" s="37" t="s">
        <v>27</v>
      </c>
      <c r="E9" s="37" t="s">
        <v>28</v>
      </c>
      <c r="F9" s="37">
        <v>0</v>
      </c>
      <c r="G9" s="47">
        <f t="shared" ref="G9:G23" si="0">F9*C9</f>
        <v>0</v>
      </c>
      <c r="H9" s="37">
        <v>0</v>
      </c>
      <c r="I9" s="47">
        <f t="shared" ref="I9:I23" si="1">H9*C9</f>
        <v>0</v>
      </c>
      <c r="J9" s="37">
        <v>0</v>
      </c>
      <c r="K9" s="47">
        <f t="shared" ref="K9:K23" si="2">J9*C9</f>
        <v>0</v>
      </c>
      <c r="L9" s="37">
        <v>0</v>
      </c>
      <c r="M9" s="47">
        <f t="shared" ref="M9:M23" si="3">L9*C9</f>
        <v>0</v>
      </c>
      <c r="N9" s="37">
        <v>0</v>
      </c>
      <c r="O9" s="47">
        <f t="shared" ref="O9:O23" si="4">N9*C9</f>
        <v>0</v>
      </c>
      <c r="P9" s="37">
        <v>0</v>
      </c>
      <c r="Q9" s="47">
        <f t="shared" ref="Q9:Q23" si="5">P9*C9</f>
        <v>0</v>
      </c>
      <c r="R9" s="37">
        <v>0</v>
      </c>
      <c r="S9" s="47">
        <f t="shared" ref="S9:S23" si="6">R9*C9</f>
        <v>0</v>
      </c>
      <c r="T9" s="37"/>
      <c r="U9" s="47"/>
      <c r="V9" s="37"/>
      <c r="W9" s="47"/>
      <c r="X9" s="37"/>
      <c r="Y9" s="47"/>
      <c r="Z9" s="37"/>
      <c r="AA9" s="47"/>
      <c r="AB9" s="37"/>
      <c r="AC9" s="47"/>
      <c r="AD9" s="48">
        <f t="shared" ref="AD9:AD23" si="7">G9+I9+K9+M9+O9+Q9+S9+U9+W9+Y9+AA9+AC9</f>
        <v>0</v>
      </c>
      <c r="AE9" s="37" t="s">
        <v>29</v>
      </c>
    </row>
    <row r="10" spans="1:31" ht="41" x14ac:dyDescent="0.3">
      <c r="A10" s="49"/>
      <c r="B10" s="49" t="s">
        <v>31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/>
      <c r="V10" s="37"/>
      <c r="W10" s="47"/>
      <c r="X10" s="37"/>
      <c r="Y10" s="47"/>
      <c r="Z10" s="37"/>
      <c r="AA10" s="47"/>
      <c r="AB10" s="37"/>
      <c r="AC10" s="47"/>
      <c r="AD10" s="48"/>
      <c r="AE10" s="37"/>
    </row>
    <row r="11" spans="1:31" ht="41" x14ac:dyDescent="0.3">
      <c r="A11" s="49"/>
      <c r="B11" s="49" t="s">
        <v>32</v>
      </c>
      <c r="C11" s="46"/>
      <c r="D11" s="37"/>
      <c r="E11" s="37"/>
      <c r="F11" s="37"/>
      <c r="G11" s="47"/>
      <c r="H11" s="37"/>
      <c r="I11" s="47">
        <f t="shared" si="1"/>
        <v>0</v>
      </c>
      <c r="J11" s="37"/>
      <c r="K11" s="47">
        <f t="shared" si="2"/>
        <v>0</v>
      </c>
      <c r="L11" s="37"/>
      <c r="M11" s="47">
        <f t="shared" si="3"/>
        <v>0</v>
      </c>
      <c r="N11" s="37"/>
      <c r="O11" s="47">
        <f t="shared" si="4"/>
        <v>0</v>
      </c>
      <c r="P11" s="37"/>
      <c r="Q11" s="47">
        <f t="shared" si="5"/>
        <v>0</v>
      </c>
      <c r="R11" s="37"/>
      <c r="S11" s="47">
        <f t="shared" si="6"/>
        <v>0</v>
      </c>
      <c r="T11" s="37"/>
      <c r="U11" s="47"/>
      <c r="V11" s="37"/>
      <c r="W11" s="47"/>
      <c r="X11" s="37"/>
      <c r="Y11" s="47"/>
      <c r="Z11" s="37"/>
      <c r="AA11" s="47"/>
      <c r="AB11" s="37"/>
      <c r="AC11" s="47"/>
      <c r="AD11" s="48"/>
      <c r="AE11" s="37"/>
    </row>
    <row r="12" spans="1:31" ht="24.9" customHeight="1" x14ac:dyDescent="0.3">
      <c r="A12" s="49"/>
      <c r="B12" s="45" t="s">
        <v>33</v>
      </c>
      <c r="C12" s="46">
        <v>2.7446000000000002</v>
      </c>
      <c r="D12" s="37" t="s">
        <v>27</v>
      </c>
      <c r="E12" s="37" t="s">
        <v>28</v>
      </c>
      <c r="F12" s="37">
        <v>113.19</v>
      </c>
      <c r="G12" s="47">
        <f t="shared" si="0"/>
        <v>310.66127399999999</v>
      </c>
      <c r="H12" s="37">
        <v>56.17</v>
      </c>
      <c r="I12" s="47">
        <f t="shared" si="1"/>
        <v>154.16418200000001</v>
      </c>
      <c r="J12" s="37">
        <v>111.91</v>
      </c>
      <c r="K12" s="47">
        <f t="shared" si="2"/>
        <v>307.14818600000001</v>
      </c>
      <c r="L12" s="37">
        <v>0</v>
      </c>
      <c r="M12" s="47">
        <v>0</v>
      </c>
      <c r="N12" s="37">
        <v>58.66</v>
      </c>
      <c r="O12" s="47">
        <f t="shared" si="4"/>
        <v>160.99823599999999</v>
      </c>
      <c r="P12" s="37">
        <v>49.3</v>
      </c>
      <c r="Q12" s="47">
        <f t="shared" si="5"/>
        <v>135.30878000000001</v>
      </c>
      <c r="R12" s="37">
        <v>55.41</v>
      </c>
      <c r="S12" s="47">
        <f t="shared" si="6"/>
        <v>152.07828599999999</v>
      </c>
      <c r="T12" s="37"/>
      <c r="U12" s="47"/>
      <c r="V12" s="37"/>
      <c r="W12" s="47"/>
      <c r="X12" s="37"/>
      <c r="Y12" s="47"/>
      <c r="Z12" s="37"/>
      <c r="AA12" s="47"/>
      <c r="AB12" s="37"/>
      <c r="AC12" s="47"/>
      <c r="AD12" s="48">
        <f t="shared" si="7"/>
        <v>1220.3589440000001</v>
      </c>
      <c r="AE12" s="37" t="s">
        <v>29</v>
      </c>
    </row>
    <row r="13" spans="1:31" ht="24.9" customHeight="1" x14ac:dyDescent="0.3">
      <c r="A13" s="49"/>
      <c r="B13" s="45" t="s">
        <v>34</v>
      </c>
      <c r="C13" s="46">
        <v>2.2376</v>
      </c>
      <c r="D13" s="37" t="s">
        <v>27</v>
      </c>
      <c r="E13" s="37" t="s">
        <v>28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/>
      <c r="U13" s="47"/>
      <c r="V13" s="37"/>
      <c r="W13" s="47"/>
      <c r="X13" s="37"/>
      <c r="Y13" s="47"/>
      <c r="Z13" s="37"/>
      <c r="AA13" s="47"/>
      <c r="AB13" s="37"/>
      <c r="AC13" s="47"/>
      <c r="AD13" s="48">
        <f t="shared" si="7"/>
        <v>0</v>
      </c>
      <c r="AE13" s="37" t="s">
        <v>29</v>
      </c>
    </row>
    <row r="14" spans="1:31" ht="24.9" customHeight="1" x14ac:dyDescent="0.3">
      <c r="A14" s="49"/>
      <c r="B14" s="45" t="s">
        <v>35</v>
      </c>
      <c r="C14" s="46">
        <v>2.2376</v>
      </c>
      <c r="D14" s="37" t="s">
        <v>27</v>
      </c>
      <c r="E14" s="37" t="s">
        <v>28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/>
      <c r="U14" s="47"/>
      <c r="V14" s="37"/>
      <c r="W14" s="47"/>
      <c r="X14" s="37"/>
      <c r="Y14" s="47"/>
      <c r="Z14" s="37"/>
      <c r="AA14" s="47"/>
      <c r="AB14" s="37"/>
      <c r="AC14" s="47"/>
      <c r="AD14" s="48">
        <f t="shared" si="7"/>
        <v>0</v>
      </c>
      <c r="AE14" s="37" t="s">
        <v>29</v>
      </c>
    </row>
    <row r="15" spans="1:31" ht="36" customHeight="1" x14ac:dyDescent="0.3">
      <c r="A15" s="49"/>
      <c r="B15" s="49" t="s">
        <v>36</v>
      </c>
      <c r="C15" s="46">
        <v>1</v>
      </c>
      <c r="D15" s="37" t="s">
        <v>37</v>
      </c>
      <c r="E15" s="37" t="s">
        <v>38</v>
      </c>
      <c r="F15" s="37">
        <v>0</v>
      </c>
      <c r="G15" s="47">
        <f t="shared" si="0"/>
        <v>0</v>
      </c>
      <c r="H15" s="37">
        <v>0</v>
      </c>
      <c r="I15" s="47">
        <f t="shared" si="1"/>
        <v>0</v>
      </c>
      <c r="J15" s="37">
        <v>0</v>
      </c>
      <c r="K15" s="47">
        <f t="shared" si="2"/>
        <v>0</v>
      </c>
      <c r="L15" s="37">
        <v>0</v>
      </c>
      <c r="M15" s="47">
        <f t="shared" si="3"/>
        <v>0</v>
      </c>
      <c r="N15" s="37">
        <v>0</v>
      </c>
      <c r="O15" s="47">
        <f t="shared" si="4"/>
        <v>0</v>
      </c>
      <c r="P15" s="37">
        <v>0</v>
      </c>
      <c r="Q15" s="47">
        <f t="shared" si="5"/>
        <v>0</v>
      </c>
      <c r="R15" s="37">
        <v>0</v>
      </c>
      <c r="S15" s="47">
        <f t="shared" si="6"/>
        <v>0</v>
      </c>
      <c r="T15" s="37"/>
      <c r="U15" s="47"/>
      <c r="V15" s="37"/>
      <c r="W15" s="47"/>
      <c r="X15" s="37"/>
      <c r="Y15" s="47"/>
      <c r="Z15" s="37"/>
      <c r="AA15" s="47"/>
      <c r="AB15" s="37"/>
      <c r="AC15" s="47"/>
      <c r="AD15" s="48">
        <f t="shared" si="7"/>
        <v>0</v>
      </c>
      <c r="AE15" s="37" t="s">
        <v>29</v>
      </c>
    </row>
    <row r="16" spans="1:31" ht="41" x14ac:dyDescent="0.4">
      <c r="A16" s="49"/>
      <c r="B16" s="50" t="s">
        <v>39</v>
      </c>
      <c r="C16" s="51">
        <v>25</v>
      </c>
      <c r="D16" s="52" t="s">
        <v>40</v>
      </c>
      <c r="E16" s="52" t="s">
        <v>41</v>
      </c>
      <c r="F16" s="53">
        <v>5.28</v>
      </c>
      <c r="G16" s="54">
        <f t="shared" si="0"/>
        <v>132</v>
      </c>
      <c r="H16" s="55">
        <v>5.016</v>
      </c>
      <c r="I16" s="54">
        <f t="shared" si="1"/>
        <v>125.4</v>
      </c>
      <c r="J16" s="55">
        <v>6.6</v>
      </c>
      <c r="K16" s="54">
        <f t="shared" si="2"/>
        <v>165</v>
      </c>
      <c r="L16" s="55">
        <v>4.4880000000000004</v>
      </c>
      <c r="M16" s="54">
        <f t="shared" si="3"/>
        <v>112.20000000000002</v>
      </c>
      <c r="N16" s="55">
        <v>4.7519999999999998</v>
      </c>
      <c r="O16" s="54">
        <f t="shared" si="4"/>
        <v>118.8</v>
      </c>
      <c r="P16" s="55">
        <v>5.5439999999999996</v>
      </c>
      <c r="Q16" s="54">
        <f t="shared" si="5"/>
        <v>138.6</v>
      </c>
      <c r="R16" s="52">
        <v>0</v>
      </c>
      <c r="S16" s="54">
        <f t="shared" si="6"/>
        <v>0</v>
      </c>
      <c r="T16" s="52"/>
      <c r="U16" s="54"/>
      <c r="V16" s="52"/>
      <c r="W16" s="54"/>
      <c r="X16" s="52"/>
      <c r="Y16" s="54"/>
      <c r="Z16" s="52"/>
      <c r="AA16" s="54"/>
      <c r="AB16" s="52"/>
      <c r="AC16" s="54"/>
      <c r="AD16" s="56">
        <f t="shared" si="7"/>
        <v>792</v>
      </c>
      <c r="AE16" s="52" t="s">
        <v>29</v>
      </c>
    </row>
    <row r="17" spans="1:49" ht="41" x14ac:dyDescent="0.3">
      <c r="A17" s="49"/>
      <c r="B17" s="57" t="s">
        <v>42</v>
      </c>
      <c r="C17" s="58">
        <v>25</v>
      </c>
      <c r="D17" s="59" t="s">
        <v>43</v>
      </c>
      <c r="E17" s="59" t="s">
        <v>41</v>
      </c>
      <c r="F17" s="60">
        <v>8.2631999999999997E-2</v>
      </c>
      <c r="G17" s="61">
        <f t="shared" si="0"/>
        <v>2.0657999999999999</v>
      </c>
      <c r="H17" s="60">
        <v>0.1086</v>
      </c>
      <c r="I17" s="61">
        <f t="shared" si="1"/>
        <v>2.7149999999999999</v>
      </c>
      <c r="J17" s="60">
        <v>8.5056000000000007E-2</v>
      </c>
      <c r="K17" s="61">
        <f t="shared" si="2"/>
        <v>2.1264000000000003</v>
      </c>
      <c r="L17" s="60">
        <v>7.0559999999999998E-2</v>
      </c>
      <c r="M17" s="61">
        <f t="shared" si="3"/>
        <v>1.764</v>
      </c>
      <c r="N17" s="60">
        <v>5.5800000000000002E-2</v>
      </c>
      <c r="O17" s="61">
        <f t="shared" si="4"/>
        <v>1.395</v>
      </c>
      <c r="P17" s="60">
        <v>9.9000000000000005E-2</v>
      </c>
      <c r="Q17" s="61">
        <f t="shared" si="5"/>
        <v>2.4750000000000001</v>
      </c>
      <c r="R17" s="59">
        <v>0</v>
      </c>
      <c r="S17" s="61">
        <f t="shared" si="6"/>
        <v>0</v>
      </c>
      <c r="T17" s="59"/>
      <c r="U17" s="61"/>
      <c r="V17" s="59"/>
      <c r="W17" s="61"/>
      <c r="X17" s="59"/>
      <c r="Y17" s="61"/>
      <c r="Z17" s="59"/>
      <c r="AA17" s="61"/>
      <c r="AB17" s="59"/>
      <c r="AC17" s="61"/>
      <c r="AD17" s="62">
        <f t="shared" si="7"/>
        <v>12.541199999999998</v>
      </c>
      <c r="AE17" s="59" t="s">
        <v>29</v>
      </c>
    </row>
    <row r="18" spans="1:49" ht="33.75" customHeight="1" x14ac:dyDescent="0.3">
      <c r="A18" s="49"/>
      <c r="B18" s="49" t="s">
        <v>44</v>
      </c>
      <c r="C18" s="46">
        <v>1430</v>
      </c>
      <c r="D18" s="37" t="s">
        <v>45</v>
      </c>
      <c r="E18" s="39" t="s">
        <v>46</v>
      </c>
      <c r="F18" s="37">
        <v>0</v>
      </c>
      <c r="G18" s="47">
        <f t="shared" si="0"/>
        <v>0</v>
      </c>
      <c r="H18" s="37">
        <v>0</v>
      </c>
      <c r="I18" s="47">
        <f t="shared" si="1"/>
        <v>0</v>
      </c>
      <c r="J18" s="37">
        <v>0</v>
      </c>
      <c r="K18" s="47">
        <f t="shared" si="2"/>
        <v>0</v>
      </c>
      <c r="L18" s="37">
        <v>0</v>
      </c>
      <c r="M18" s="47">
        <f t="shared" si="3"/>
        <v>0</v>
      </c>
      <c r="N18" s="37">
        <v>0</v>
      </c>
      <c r="O18" s="47">
        <f t="shared" si="4"/>
        <v>0</v>
      </c>
      <c r="P18" s="37">
        <v>0</v>
      </c>
      <c r="Q18" s="47">
        <f t="shared" si="5"/>
        <v>0</v>
      </c>
      <c r="R18" s="37">
        <v>0</v>
      </c>
      <c r="S18" s="47">
        <f t="shared" si="6"/>
        <v>0</v>
      </c>
      <c r="T18" s="37"/>
      <c r="U18" s="47"/>
      <c r="V18" s="37"/>
      <c r="W18" s="47"/>
      <c r="X18" s="37"/>
      <c r="Y18" s="47"/>
      <c r="Z18" s="37"/>
      <c r="AA18" s="47"/>
      <c r="AB18" s="37"/>
      <c r="AC18" s="47"/>
      <c r="AD18" s="48">
        <f t="shared" si="7"/>
        <v>0</v>
      </c>
      <c r="AE18" s="37" t="s">
        <v>29</v>
      </c>
    </row>
    <row r="19" spans="1:49" ht="24.9" customHeight="1" x14ac:dyDescent="0.3">
      <c r="A19" s="38" t="s">
        <v>47</v>
      </c>
      <c r="B19" s="45" t="s">
        <v>48</v>
      </c>
      <c r="C19" s="46">
        <v>0.49990000000000001</v>
      </c>
      <c r="D19" s="37" t="s">
        <v>49</v>
      </c>
      <c r="E19" s="37" t="s">
        <v>50</v>
      </c>
      <c r="F19" s="63">
        <v>17454</v>
      </c>
      <c r="G19" s="47">
        <f t="shared" si="0"/>
        <v>8725.2546000000002</v>
      </c>
      <c r="H19" s="63">
        <v>35044</v>
      </c>
      <c r="I19" s="47">
        <f t="shared" si="1"/>
        <v>17518.495600000002</v>
      </c>
      <c r="J19" s="63">
        <v>40279</v>
      </c>
      <c r="K19" s="47">
        <f>J19*C19</f>
        <v>20135.472099999999</v>
      </c>
      <c r="L19" s="63">
        <v>20623</v>
      </c>
      <c r="M19" s="47">
        <f t="shared" si="3"/>
        <v>10309.4377</v>
      </c>
      <c r="N19" s="63">
        <v>35941</v>
      </c>
      <c r="O19" s="47">
        <f t="shared" si="4"/>
        <v>17966.905900000002</v>
      </c>
      <c r="P19" s="63">
        <v>32392</v>
      </c>
      <c r="Q19" s="47">
        <f t="shared" si="5"/>
        <v>16192.7608</v>
      </c>
      <c r="R19" s="63">
        <v>32862</v>
      </c>
      <c r="S19" s="47">
        <f t="shared" si="6"/>
        <v>16427.713800000001</v>
      </c>
      <c r="T19" s="63"/>
      <c r="U19" s="47"/>
      <c r="V19" s="63"/>
      <c r="W19" s="47"/>
      <c r="X19" s="63"/>
      <c r="Y19" s="47"/>
      <c r="Z19" s="63"/>
      <c r="AA19" s="47"/>
      <c r="AB19" s="63"/>
      <c r="AC19" s="47"/>
      <c r="AD19" s="48">
        <f t="shared" si="7"/>
        <v>107276.0405</v>
      </c>
      <c r="AE19" s="37" t="s">
        <v>29</v>
      </c>
    </row>
    <row r="20" spans="1:49" ht="24.9" customHeight="1" x14ac:dyDescent="0.3">
      <c r="A20" s="38" t="s">
        <v>51</v>
      </c>
      <c r="B20" s="64" t="s">
        <v>52</v>
      </c>
      <c r="C20" s="46">
        <v>2.0859000000000001</v>
      </c>
      <c r="D20" s="37" t="s">
        <v>53</v>
      </c>
      <c r="E20" s="37" t="s">
        <v>38</v>
      </c>
      <c r="F20" s="65">
        <v>90</v>
      </c>
      <c r="G20" s="47">
        <f t="shared" si="0"/>
        <v>187.73099999999999</v>
      </c>
      <c r="H20" s="37">
        <v>145</v>
      </c>
      <c r="I20" s="47">
        <f t="shared" si="1"/>
        <v>302.45550000000003</v>
      </c>
      <c r="J20" s="37">
        <v>72.5</v>
      </c>
      <c r="K20" s="47">
        <f t="shared" si="2"/>
        <v>151.22775000000001</v>
      </c>
      <c r="L20" s="37">
        <v>55</v>
      </c>
      <c r="M20" s="47">
        <f>L20*C20</f>
        <v>114.72450000000001</v>
      </c>
      <c r="N20" s="37">
        <v>50</v>
      </c>
      <c r="O20" s="47">
        <f>N20*C20</f>
        <v>104.295</v>
      </c>
      <c r="P20" s="37">
        <v>70</v>
      </c>
      <c r="Q20" s="47">
        <f>P20*C20</f>
        <v>146.01300000000001</v>
      </c>
      <c r="R20" s="37">
        <v>195</v>
      </c>
      <c r="S20" s="47">
        <f t="shared" si="6"/>
        <v>406.75050000000005</v>
      </c>
      <c r="T20" s="37"/>
      <c r="U20" s="47"/>
      <c r="V20" s="37"/>
      <c r="W20" s="47"/>
      <c r="X20" s="37"/>
      <c r="Y20" s="47"/>
      <c r="Z20" s="37"/>
      <c r="AA20" s="47"/>
      <c r="AB20" s="37"/>
      <c r="AC20" s="47"/>
      <c r="AD20" s="48">
        <f t="shared" si="7"/>
        <v>1413.1972500000002</v>
      </c>
      <c r="AE20" s="37" t="s">
        <v>29</v>
      </c>
    </row>
    <row r="21" spans="1:49" ht="24.9" customHeight="1" x14ac:dyDescent="0.3">
      <c r="A21" s="49"/>
      <c r="B21" s="45" t="s">
        <v>54</v>
      </c>
      <c r="C21" s="46">
        <v>0.80059999999999998</v>
      </c>
      <c r="D21" s="37" t="s">
        <v>55</v>
      </c>
      <c r="E21" s="37" t="s">
        <v>56</v>
      </c>
      <c r="F21" s="37">
        <v>0</v>
      </c>
      <c r="G21" s="47">
        <f t="shared" si="0"/>
        <v>0</v>
      </c>
      <c r="H21" s="37">
        <v>0</v>
      </c>
      <c r="I21" s="47">
        <f t="shared" si="1"/>
        <v>0</v>
      </c>
      <c r="J21" s="37">
        <v>0</v>
      </c>
      <c r="K21" s="47">
        <f t="shared" si="2"/>
        <v>0</v>
      </c>
      <c r="L21" s="37">
        <v>0</v>
      </c>
      <c r="M21" s="47">
        <f t="shared" si="3"/>
        <v>0</v>
      </c>
      <c r="N21" s="37">
        <v>0</v>
      </c>
      <c r="O21" s="47">
        <f t="shared" si="4"/>
        <v>0</v>
      </c>
      <c r="P21" s="37">
        <v>0</v>
      </c>
      <c r="Q21" s="47">
        <f t="shared" si="5"/>
        <v>0</v>
      </c>
      <c r="R21" s="37">
        <v>0</v>
      </c>
      <c r="S21" s="47">
        <f t="shared" si="6"/>
        <v>0</v>
      </c>
      <c r="T21" s="37"/>
      <c r="U21" s="47"/>
      <c r="V21" s="37"/>
      <c r="W21" s="47"/>
      <c r="X21" s="37"/>
      <c r="Y21" s="47"/>
      <c r="Z21" s="37"/>
      <c r="AA21" s="47"/>
      <c r="AB21" s="37"/>
      <c r="AC21" s="47"/>
      <c r="AD21" s="48">
        <f t="shared" si="7"/>
        <v>0</v>
      </c>
      <c r="AE21" s="37" t="s">
        <v>29</v>
      </c>
    </row>
    <row r="22" spans="1:49" ht="24.9" customHeight="1" x14ac:dyDescent="0.3">
      <c r="A22" s="49"/>
      <c r="B22" s="64" t="s">
        <v>57</v>
      </c>
      <c r="C22" s="46">
        <v>0.32379999999999998</v>
      </c>
      <c r="D22" s="37" t="s">
        <v>55</v>
      </c>
      <c r="E22" s="37" t="s">
        <v>56</v>
      </c>
      <c r="F22" s="37">
        <v>473.13</v>
      </c>
      <c r="G22" s="47">
        <f t="shared" si="0"/>
        <v>153.19949399999999</v>
      </c>
      <c r="H22" s="37">
        <v>434.93</v>
      </c>
      <c r="I22" s="47">
        <f t="shared" si="1"/>
        <v>140.83033399999999</v>
      </c>
      <c r="J22" s="37">
        <v>369.41</v>
      </c>
      <c r="K22" s="47">
        <f t="shared" si="2"/>
        <v>119.614958</v>
      </c>
      <c r="L22" s="37">
        <v>231.12</v>
      </c>
      <c r="M22" s="47">
        <f t="shared" si="3"/>
        <v>74.836655999999991</v>
      </c>
      <c r="N22" s="37">
        <v>216.01</v>
      </c>
      <c r="O22" s="47">
        <f t="shared" si="4"/>
        <v>69.944037999999992</v>
      </c>
      <c r="P22" s="37">
        <v>244.15</v>
      </c>
      <c r="Q22" s="47">
        <f t="shared" si="5"/>
        <v>79.055769999999995</v>
      </c>
      <c r="R22" s="37">
        <v>326.75</v>
      </c>
      <c r="S22" s="47">
        <f t="shared" si="6"/>
        <v>105.80165</v>
      </c>
      <c r="T22" s="37"/>
      <c r="U22" s="47"/>
      <c r="V22" s="37"/>
      <c r="W22" s="47"/>
      <c r="X22" s="37"/>
      <c r="Y22" s="47"/>
      <c r="Z22" s="37"/>
      <c r="AA22" s="47"/>
      <c r="AB22" s="37"/>
      <c r="AC22" s="47"/>
      <c r="AD22" s="48">
        <f t="shared" si="7"/>
        <v>743.28290000000004</v>
      </c>
      <c r="AE22" s="37" t="s">
        <v>29</v>
      </c>
      <c r="AR22" s="66"/>
    </row>
    <row r="23" spans="1:49" ht="24.9" customHeight="1" x14ac:dyDescent="0.3">
      <c r="A23" s="40"/>
      <c r="B23" s="41" t="s">
        <v>58</v>
      </c>
      <c r="C23" s="46">
        <v>2.3199999999999998</v>
      </c>
      <c r="D23" s="37" t="s">
        <v>53</v>
      </c>
      <c r="E23" s="39" t="s">
        <v>38</v>
      </c>
      <c r="F23" s="37">
        <v>0</v>
      </c>
      <c r="G23" s="47">
        <f t="shared" si="0"/>
        <v>0</v>
      </c>
      <c r="H23" s="37">
        <v>0</v>
      </c>
      <c r="I23" s="47">
        <f t="shared" si="1"/>
        <v>0</v>
      </c>
      <c r="J23" s="37">
        <v>0</v>
      </c>
      <c r="K23" s="47">
        <f t="shared" si="2"/>
        <v>0</v>
      </c>
      <c r="L23" s="37">
        <v>0</v>
      </c>
      <c r="M23" s="47">
        <f t="shared" si="3"/>
        <v>0</v>
      </c>
      <c r="N23" s="37">
        <v>0</v>
      </c>
      <c r="O23" s="47">
        <f t="shared" si="4"/>
        <v>0</v>
      </c>
      <c r="P23" s="37">
        <v>0</v>
      </c>
      <c r="Q23" s="47">
        <f t="shared" si="5"/>
        <v>0</v>
      </c>
      <c r="R23" s="37">
        <v>0</v>
      </c>
      <c r="S23" s="47">
        <f t="shared" si="6"/>
        <v>0</v>
      </c>
      <c r="T23" s="37"/>
      <c r="U23" s="47"/>
      <c r="V23" s="37"/>
      <c r="W23" s="47"/>
      <c r="X23" s="37"/>
      <c r="Y23" s="47"/>
      <c r="Z23" s="37"/>
      <c r="AA23" s="47"/>
      <c r="AB23" s="37"/>
      <c r="AC23" s="47"/>
      <c r="AD23" s="48">
        <f t="shared" si="7"/>
        <v>0</v>
      </c>
      <c r="AE23" s="37" t="s">
        <v>29</v>
      </c>
      <c r="AR23" s="67"/>
    </row>
    <row r="24" spans="1:49" ht="24.9" customHeight="1" x14ac:dyDescent="0.3">
      <c r="C24" s="77"/>
      <c r="D24" s="68"/>
      <c r="E24" s="76"/>
      <c r="F24" s="78">
        <f>SUM(F6:F23)</f>
        <v>18135.682632</v>
      </c>
      <c r="G24" s="78">
        <f>SUM(G6:G23)</f>
        <v>9510.9121680000007</v>
      </c>
      <c r="H24" s="78">
        <f t="shared" ref="H24:AD24" si="8">SUM(H6:H23)</f>
        <v>35685.224600000001</v>
      </c>
      <c r="I24" s="78">
        <f t="shared" si="8"/>
        <v>18244.060615999999</v>
      </c>
      <c r="J24" s="78">
        <f t="shared" si="8"/>
        <v>40839.505056000002</v>
      </c>
      <c r="K24" s="78">
        <f t="shared" si="8"/>
        <v>20880.589393999995</v>
      </c>
      <c r="L24" s="78">
        <f t="shared" si="8"/>
        <v>20913.67856</v>
      </c>
      <c r="M24" s="78">
        <f t="shared" si="8"/>
        <v>10612.962856</v>
      </c>
      <c r="N24" s="78">
        <f t="shared" si="8"/>
        <v>36270.477800000001</v>
      </c>
      <c r="O24" s="78">
        <f t="shared" si="8"/>
        <v>18422.338174</v>
      </c>
      <c r="P24" s="78">
        <f t="shared" si="8"/>
        <v>32761.093000000001</v>
      </c>
      <c r="Q24" s="78">
        <f t="shared" si="8"/>
        <v>16694.213349999998</v>
      </c>
      <c r="R24" s="78">
        <f t="shared" si="8"/>
        <v>33439.160000000003</v>
      </c>
      <c r="S24" s="78">
        <f t="shared" si="8"/>
        <v>17092.344236000001</v>
      </c>
      <c r="T24" s="78">
        <f t="shared" si="8"/>
        <v>0</v>
      </c>
      <c r="U24" s="78">
        <f t="shared" si="8"/>
        <v>0</v>
      </c>
      <c r="V24" s="78">
        <f t="shared" si="8"/>
        <v>0</v>
      </c>
      <c r="W24" s="78">
        <f t="shared" si="8"/>
        <v>0</v>
      </c>
      <c r="X24" s="78">
        <f t="shared" si="8"/>
        <v>0</v>
      </c>
      <c r="Y24" s="78">
        <f t="shared" si="8"/>
        <v>0</v>
      </c>
      <c r="Z24" s="78">
        <f t="shared" si="8"/>
        <v>0</v>
      </c>
      <c r="AA24" s="78">
        <f t="shared" si="8"/>
        <v>0</v>
      </c>
      <c r="AB24" s="78">
        <f t="shared" si="8"/>
        <v>0</v>
      </c>
      <c r="AC24" s="78">
        <f t="shared" si="8"/>
        <v>0</v>
      </c>
      <c r="AD24" s="78">
        <f t="shared" si="8"/>
        <v>111457.42079400001</v>
      </c>
      <c r="AE24" s="68"/>
      <c r="AR24" s="67"/>
    </row>
    <row r="25" spans="1:49" ht="24.9" customHeight="1" x14ac:dyDescent="0.3">
      <c r="G25" s="68"/>
      <c r="AR25" s="67"/>
    </row>
    <row r="26" spans="1:49" ht="21.75" customHeight="1" x14ac:dyDescent="0.3">
      <c r="B26" s="133" t="s">
        <v>59</v>
      </c>
      <c r="C26" s="133"/>
      <c r="D26" s="133"/>
      <c r="E26" s="133"/>
      <c r="F26" s="30" t="s">
        <v>60</v>
      </c>
      <c r="K26" s="134"/>
      <c r="L26" s="134"/>
      <c r="M26" s="134"/>
      <c r="N26" s="134"/>
      <c r="P26" s="134"/>
      <c r="Q26" s="134"/>
      <c r="R26" s="134"/>
      <c r="S26" s="134"/>
      <c r="AR26" s="67"/>
    </row>
    <row r="27" spans="1:49" ht="37.5" customHeight="1" x14ac:dyDescent="0.3">
      <c r="B27" s="38" t="s">
        <v>61</v>
      </c>
      <c r="C27" s="38" t="s">
        <v>62</v>
      </c>
      <c r="D27" s="38" t="s">
        <v>63</v>
      </c>
      <c r="E27" s="38" t="s">
        <v>5</v>
      </c>
      <c r="K27" s="66"/>
      <c r="L27" s="66"/>
      <c r="M27" s="66"/>
      <c r="N27" s="66"/>
      <c r="P27" s="66"/>
      <c r="Q27" s="66"/>
      <c r="R27" s="66"/>
      <c r="S27" s="66"/>
      <c r="AR27" s="67"/>
    </row>
    <row r="28" spans="1:49" ht="24.9" customHeight="1" x14ac:dyDescent="0.3">
      <c r="B28" s="33" t="s">
        <v>23</v>
      </c>
      <c r="C28" s="34">
        <f>(SUM(AD8:AD18))/1000</f>
        <v>2.0249001440000001</v>
      </c>
      <c r="D28" s="35">
        <f>(C28*100)/$C$31</f>
        <v>1.816747713678482</v>
      </c>
      <c r="E28" s="33" t="s">
        <v>29</v>
      </c>
      <c r="K28" s="69"/>
      <c r="L28" s="70"/>
      <c r="M28" s="71"/>
      <c r="N28" s="69"/>
      <c r="P28" s="69"/>
      <c r="Q28" s="70"/>
      <c r="R28" s="71"/>
      <c r="S28" s="69"/>
    </row>
    <row r="29" spans="1:49" ht="24.9" customHeight="1" x14ac:dyDescent="0.3">
      <c r="B29" s="33" t="s">
        <v>47</v>
      </c>
      <c r="C29" s="34">
        <f>$AD$19/1000</f>
        <v>107.27604050000001</v>
      </c>
      <c r="D29" s="35">
        <f>(C29*100)/$C$31</f>
        <v>96.24845051660742</v>
      </c>
      <c r="E29" s="33" t="s">
        <v>29</v>
      </c>
      <c r="K29" s="69"/>
      <c r="L29" s="70"/>
      <c r="M29" s="71"/>
      <c r="N29" s="69"/>
      <c r="P29" s="69"/>
      <c r="Q29" s="70"/>
      <c r="R29" s="71"/>
      <c r="S29" s="69"/>
      <c r="AW29" s="32"/>
    </row>
    <row r="30" spans="1:49" ht="24.9" customHeight="1" x14ac:dyDescent="0.3">
      <c r="B30" s="33" t="s">
        <v>51</v>
      </c>
      <c r="C30" s="34">
        <f>SUM(AD20:AD23)/1000</f>
        <v>2.1564801500000002</v>
      </c>
      <c r="D30" s="35">
        <f>(C30*100)/$C$31</f>
        <v>1.9348017697140971</v>
      </c>
      <c r="E30" s="33" t="s">
        <v>29</v>
      </c>
      <c r="K30" s="69"/>
      <c r="L30" s="70"/>
      <c r="M30" s="71"/>
      <c r="N30" s="69"/>
      <c r="P30" s="69"/>
      <c r="Q30" s="70"/>
      <c r="R30" s="71"/>
      <c r="S30" s="69"/>
      <c r="AW30" s="32"/>
    </row>
    <row r="31" spans="1:49" ht="24.9" customHeight="1" x14ac:dyDescent="0.3">
      <c r="B31" s="33" t="s">
        <v>20</v>
      </c>
      <c r="C31" s="34">
        <f>SUM(C28:C30)</f>
        <v>111.457420794</v>
      </c>
      <c r="D31" s="35">
        <f>(C31*100)/$C$31</f>
        <v>100.00000000000001</v>
      </c>
      <c r="E31" s="33" t="s">
        <v>29</v>
      </c>
      <c r="K31" s="69"/>
      <c r="L31" s="70"/>
      <c r="M31" s="71"/>
      <c r="N31" s="69"/>
      <c r="P31" s="69"/>
      <c r="Q31" s="70"/>
      <c r="R31" s="71"/>
      <c r="S31" s="69"/>
      <c r="AW31" s="32"/>
    </row>
    <row r="32" spans="1:49" ht="21.75" customHeight="1" x14ac:dyDescent="0.3">
      <c r="J32" s="30"/>
      <c r="AW32" s="32"/>
    </row>
    <row r="33" spans="1:49" ht="24.9" customHeight="1" x14ac:dyDescent="0.3">
      <c r="J33" s="30"/>
      <c r="AW33" s="32"/>
    </row>
    <row r="34" spans="1:49" ht="24.9" customHeight="1" x14ac:dyDescent="0.3">
      <c r="J34" s="30"/>
      <c r="AW34" s="32"/>
    </row>
    <row r="35" spans="1:49" ht="24.9" customHeight="1" x14ac:dyDescent="0.3">
      <c r="J35" s="30"/>
      <c r="AW35" s="32"/>
    </row>
    <row r="36" spans="1:49" ht="24.9" customHeight="1" x14ac:dyDescent="0.3">
      <c r="J36" s="30"/>
      <c r="AW36" s="32"/>
    </row>
    <row r="37" spans="1:49" ht="24.9" customHeight="1" x14ac:dyDescent="0.3">
      <c r="A37" s="72"/>
      <c r="B37" s="70"/>
      <c r="J37" s="30"/>
      <c r="AW37" s="32"/>
    </row>
    <row r="38" spans="1:49" ht="24.9" customHeight="1" x14ac:dyDescent="0.3">
      <c r="A38" s="72"/>
      <c r="B38" s="70"/>
      <c r="J38" s="30"/>
      <c r="AW38" s="32"/>
    </row>
    <row r="39" spans="1:49" ht="24.9" customHeight="1" x14ac:dyDescent="0.3">
      <c r="A39" s="72"/>
      <c r="B39" s="70"/>
      <c r="J39" s="30"/>
      <c r="AW39" s="32"/>
    </row>
    <row r="40" spans="1:49" ht="24.9" customHeight="1" x14ac:dyDescent="0.3">
      <c r="J40" s="30"/>
      <c r="AW40" s="32"/>
    </row>
    <row r="41" spans="1:49" ht="24.9" customHeight="1" x14ac:dyDescent="0.3">
      <c r="J41" s="30"/>
      <c r="AW41" s="32"/>
    </row>
    <row r="42" spans="1:49" ht="24.9" customHeight="1" x14ac:dyDescent="0.3">
      <c r="J42" s="30"/>
      <c r="AW42" s="32"/>
    </row>
    <row r="43" spans="1:49" ht="24.9" customHeight="1" x14ac:dyDescent="0.3">
      <c r="J43" s="30"/>
    </row>
    <row r="44" spans="1:49" ht="24.9" customHeight="1" x14ac:dyDescent="0.3">
      <c r="J44" s="30"/>
    </row>
    <row r="45" spans="1:49" ht="24.9" customHeight="1" x14ac:dyDescent="0.3">
      <c r="J45" s="30"/>
    </row>
  </sheetData>
  <mergeCells count="24">
    <mergeCell ref="T4:U4"/>
    <mergeCell ref="A2:AE2"/>
    <mergeCell ref="A3:A5"/>
    <mergeCell ref="B3:B5"/>
    <mergeCell ref="C3:C5"/>
    <mergeCell ref="D3:D5"/>
    <mergeCell ref="E3:E5"/>
    <mergeCell ref="F3:AD3"/>
    <mergeCell ref="AE3:AE5"/>
    <mergeCell ref="F4:G4"/>
    <mergeCell ref="H4:I4"/>
    <mergeCell ref="B26:E26"/>
    <mergeCell ref="K26:N26"/>
    <mergeCell ref="P26:S26"/>
    <mergeCell ref="J4:K4"/>
    <mergeCell ref="L4:M4"/>
    <mergeCell ref="N4:O4"/>
    <mergeCell ref="P4:Q4"/>
    <mergeCell ref="R4:S4"/>
    <mergeCell ref="V4:W4"/>
    <mergeCell ref="X4:Y4"/>
    <mergeCell ref="Z4:AA4"/>
    <mergeCell ref="AB4:AC4"/>
    <mergeCell ref="AD4:AD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D5A8-3363-4867-A6A1-0D41935520C9}">
  <dimension ref="A3:W55"/>
  <sheetViews>
    <sheetView tabSelected="1" zoomScale="90" zoomScaleNormal="90" workbookViewId="0">
      <selection activeCell="J8" sqref="J8"/>
    </sheetView>
  </sheetViews>
  <sheetFormatPr defaultColWidth="8.9140625" defaultRowHeight="21.5" x14ac:dyDescent="0.75"/>
  <cols>
    <col min="1" max="1" width="21" style="82" customWidth="1"/>
    <col min="2" max="2" width="17.08203125" style="82" customWidth="1"/>
    <col min="3" max="3" width="14.4140625" style="82" customWidth="1"/>
    <col min="4" max="4" width="17" style="82" customWidth="1"/>
    <col min="5" max="5" width="8.75" style="82" customWidth="1"/>
    <col min="6" max="6" width="34.75" style="82" customWidth="1"/>
    <col min="7" max="8" width="15.08203125" style="82" customWidth="1"/>
    <col min="9" max="9" width="11" style="82" customWidth="1"/>
    <col min="10" max="14" width="14" style="82" customWidth="1"/>
    <col min="15" max="23" width="10.33203125" style="82" bestFit="1" customWidth="1"/>
    <col min="24" max="16384" width="8.9140625" style="82"/>
  </cols>
  <sheetData>
    <row r="3" spans="1:23" ht="78.5" customHeight="1" x14ac:dyDescent="0.75">
      <c r="A3" s="154" t="s">
        <v>109</v>
      </c>
      <c r="B3" s="153" t="s">
        <v>110</v>
      </c>
      <c r="C3" s="153"/>
      <c r="D3" s="153"/>
      <c r="E3" s="166" t="s">
        <v>133</v>
      </c>
      <c r="F3" s="164" t="s">
        <v>134</v>
      </c>
      <c r="G3" s="164" t="s">
        <v>141</v>
      </c>
      <c r="H3" s="164" t="s">
        <v>142</v>
      </c>
    </row>
    <row r="4" spans="1:23" x14ac:dyDescent="0.75">
      <c r="A4" s="155"/>
      <c r="B4" s="81">
        <v>2563</v>
      </c>
      <c r="C4" s="84">
        <v>2564</v>
      </c>
      <c r="D4" s="84">
        <v>2565</v>
      </c>
      <c r="E4" s="83"/>
      <c r="F4" s="83"/>
      <c r="G4" s="83"/>
      <c r="H4" s="83"/>
    </row>
    <row r="5" spans="1:23" s="175" customFormat="1" ht="43" x14ac:dyDescent="0.3">
      <c r="A5" s="170" t="s">
        <v>112</v>
      </c>
      <c r="B5" s="171">
        <v>8924.9660839999997</v>
      </c>
      <c r="C5" s="172">
        <v>9510.9121680000007</v>
      </c>
      <c r="D5" s="171">
        <v>10439.635216000001</v>
      </c>
      <c r="E5" s="173">
        <f>((D5-C5)/C5)*100</f>
        <v>9.7648157358107124</v>
      </c>
      <c r="F5" s="174" t="s">
        <v>145</v>
      </c>
      <c r="G5" s="174" t="s">
        <v>143</v>
      </c>
      <c r="H5" s="176" t="s">
        <v>144</v>
      </c>
    </row>
    <row r="6" spans="1:23" x14ac:dyDescent="0.75">
      <c r="A6" s="86" t="s">
        <v>113</v>
      </c>
      <c r="B6" s="88">
        <v>10522.318857999999</v>
      </c>
      <c r="C6" s="87">
        <v>18244.060615999999</v>
      </c>
      <c r="D6" s="88">
        <v>13167.230050000002</v>
      </c>
      <c r="E6" s="165">
        <f t="shared" ref="E6:E11" si="0">((D6-C6)/C6)*100</f>
        <v>-27.827305953739423</v>
      </c>
      <c r="F6" s="83" t="s">
        <v>135</v>
      </c>
      <c r="G6" s="83"/>
      <c r="H6" s="83"/>
    </row>
    <row r="7" spans="1:23" x14ac:dyDescent="0.75">
      <c r="A7" s="86" t="s">
        <v>114</v>
      </c>
      <c r="B7" s="88">
        <v>8996.5818189999991</v>
      </c>
      <c r="C7" s="87">
        <v>20880.589393999995</v>
      </c>
      <c r="D7" s="88">
        <v>16168.845310000001</v>
      </c>
      <c r="E7" s="165">
        <f t="shared" si="0"/>
        <v>-22.565187194159886</v>
      </c>
      <c r="F7" s="83" t="s">
        <v>135</v>
      </c>
      <c r="G7" s="83"/>
      <c r="H7" s="83"/>
    </row>
    <row r="8" spans="1:23" s="175" customFormat="1" ht="64.5" x14ac:dyDescent="0.3">
      <c r="A8" s="170" t="s">
        <v>115</v>
      </c>
      <c r="B8" s="171">
        <v>3191.6646869999995</v>
      </c>
      <c r="C8" s="172">
        <v>10612.962856</v>
      </c>
      <c r="D8" s="171">
        <v>14193.637892000001</v>
      </c>
      <c r="E8" s="173">
        <f t="shared" si="0"/>
        <v>33.738693752006107</v>
      </c>
      <c r="F8" s="174" t="s">
        <v>146</v>
      </c>
      <c r="G8" s="174" t="s">
        <v>147</v>
      </c>
      <c r="H8" s="176" t="s">
        <v>144</v>
      </c>
      <c r="O8" s="177"/>
      <c r="P8" s="177"/>
      <c r="Q8" s="177"/>
      <c r="R8" s="177"/>
      <c r="S8" s="177"/>
      <c r="T8" s="177"/>
      <c r="U8" s="177"/>
      <c r="V8" s="177"/>
      <c r="W8" s="177"/>
    </row>
    <row r="9" spans="1:23" x14ac:dyDescent="0.75">
      <c r="A9" s="86" t="s">
        <v>116</v>
      </c>
      <c r="B9" s="88">
        <v>1788.3118099999999</v>
      </c>
      <c r="C9" s="87">
        <v>18422.338174</v>
      </c>
      <c r="D9" s="88">
        <v>12748.756528</v>
      </c>
      <c r="E9" s="165">
        <f t="shared" si="0"/>
        <v>-30.797293983058548</v>
      </c>
      <c r="F9" s="83" t="s">
        <v>135</v>
      </c>
      <c r="G9" s="83"/>
      <c r="H9" s="83"/>
    </row>
    <row r="10" spans="1:23" x14ac:dyDescent="0.75">
      <c r="A10" s="86" t="s">
        <v>117</v>
      </c>
      <c r="B10" s="88">
        <v>2834.3363099999997</v>
      </c>
      <c r="C10" s="87">
        <v>16694.213349999998</v>
      </c>
      <c r="D10" s="88">
        <v>12834.545214000002</v>
      </c>
      <c r="E10" s="165">
        <f t="shared" si="0"/>
        <v>-23.119796393401174</v>
      </c>
      <c r="F10" s="83" t="s">
        <v>135</v>
      </c>
      <c r="G10" s="83"/>
      <c r="H10" s="83"/>
    </row>
    <row r="11" spans="1:23" ht="19.5" customHeight="1" x14ac:dyDescent="0.75">
      <c r="A11" s="86" t="s">
        <v>118</v>
      </c>
      <c r="B11" s="88">
        <v>7292.6614489999993</v>
      </c>
      <c r="C11" s="87">
        <v>17092.344236000001</v>
      </c>
      <c r="D11" s="88">
        <v>11715.807070000001</v>
      </c>
      <c r="E11" s="165">
        <f t="shared" si="0"/>
        <v>-31.455820756733321</v>
      </c>
      <c r="F11" s="83" t="s">
        <v>135</v>
      </c>
      <c r="G11" s="83"/>
      <c r="H11" s="83"/>
      <c r="I11" s="159"/>
      <c r="J11" s="159"/>
      <c r="K11" s="159"/>
      <c r="L11" s="159"/>
      <c r="M11" s="91"/>
    </row>
    <row r="12" spans="1:23" x14ac:dyDescent="0.75">
      <c r="A12" s="86" t="s">
        <v>119</v>
      </c>
      <c r="B12" s="88">
        <v>8631.5815459999994</v>
      </c>
      <c r="C12" s="87">
        <v>19930.018788000001</v>
      </c>
      <c r="D12" s="87">
        <v>0</v>
      </c>
      <c r="E12" s="83"/>
      <c r="F12" s="83"/>
      <c r="G12" s="83"/>
      <c r="H12" s="83"/>
      <c r="I12" s="160"/>
      <c r="J12" s="160"/>
      <c r="K12" s="160"/>
      <c r="L12" s="160"/>
      <c r="M12" s="92"/>
      <c r="N12" s="91"/>
    </row>
    <row r="13" spans="1:23" x14ac:dyDescent="0.75">
      <c r="A13" s="86" t="s">
        <v>120</v>
      </c>
      <c r="B13" s="88">
        <v>9056.5666000000001</v>
      </c>
      <c r="C13" s="87">
        <v>18722.424316000001</v>
      </c>
      <c r="D13" s="87">
        <v>0</v>
      </c>
      <c r="E13" s="83"/>
      <c r="F13" s="83"/>
      <c r="G13" s="83"/>
      <c r="H13" s="83"/>
      <c r="I13" s="160"/>
      <c r="J13" s="160"/>
      <c r="K13" s="160"/>
      <c r="L13" s="160"/>
      <c r="M13" s="92"/>
      <c r="N13" s="91"/>
    </row>
    <row r="14" spans="1:23" x14ac:dyDescent="0.75">
      <c r="A14" s="86" t="s">
        <v>121</v>
      </c>
      <c r="B14" s="88">
        <v>11520.308797999998</v>
      </c>
      <c r="C14" s="87">
        <v>10549.083214</v>
      </c>
      <c r="D14" s="87">
        <v>0</v>
      </c>
      <c r="E14" s="83"/>
      <c r="F14" s="83"/>
      <c r="G14" s="83"/>
      <c r="H14" s="83"/>
      <c r="I14" s="160"/>
      <c r="J14" s="160"/>
      <c r="K14" s="160"/>
      <c r="L14" s="160"/>
      <c r="M14" s="92"/>
      <c r="N14" s="91"/>
    </row>
    <row r="15" spans="1:23" x14ac:dyDescent="0.75">
      <c r="A15" s="86" t="s">
        <v>122</v>
      </c>
      <c r="B15" s="88">
        <v>16968.398397999998</v>
      </c>
      <c r="C15" s="87">
        <v>13736.462353999999</v>
      </c>
      <c r="D15" s="87">
        <v>0</v>
      </c>
      <c r="E15" s="83"/>
      <c r="F15" s="83"/>
      <c r="G15" s="83"/>
      <c r="H15" s="83"/>
      <c r="I15" s="93"/>
      <c r="J15" s="93"/>
      <c r="K15" s="93"/>
      <c r="L15" s="93"/>
      <c r="M15" s="93"/>
      <c r="N15" s="91"/>
    </row>
    <row r="16" spans="1:23" x14ac:dyDescent="0.75">
      <c r="A16" s="86" t="s">
        <v>123</v>
      </c>
      <c r="B16" s="88">
        <v>16038.932597999999</v>
      </c>
      <c r="C16" s="87">
        <v>12678.914756</v>
      </c>
      <c r="D16" s="87">
        <v>0</v>
      </c>
      <c r="E16" s="83"/>
      <c r="F16" s="83"/>
      <c r="G16" s="83"/>
      <c r="H16" s="83"/>
      <c r="I16" s="93"/>
      <c r="J16" s="93"/>
      <c r="K16" s="93"/>
      <c r="L16" s="93"/>
      <c r="M16" s="93"/>
      <c r="N16" s="94"/>
    </row>
    <row r="17" spans="1:9" x14ac:dyDescent="0.75">
      <c r="A17" s="95" t="s">
        <v>20</v>
      </c>
      <c r="B17" s="96">
        <f t="shared" ref="B17:C17" si="1">SUM(B5:B16)</f>
        <v>105766.62895699999</v>
      </c>
      <c r="C17" s="96">
        <f t="shared" si="1"/>
        <v>187074.32422200002</v>
      </c>
      <c r="D17" s="96">
        <f>SUM(D5:D16)</f>
        <v>91268.457279999988</v>
      </c>
      <c r="E17" s="83"/>
      <c r="F17" s="83"/>
      <c r="G17" s="83"/>
      <c r="H17" s="83"/>
    </row>
    <row r="18" spans="1:9" x14ac:dyDescent="0.75">
      <c r="A18" s="95" t="s">
        <v>124</v>
      </c>
      <c r="B18" s="95"/>
      <c r="C18" s="96"/>
      <c r="D18" s="96"/>
    </row>
    <row r="19" spans="1:9" x14ac:dyDescent="0.75">
      <c r="A19" s="161" t="s">
        <v>131</v>
      </c>
      <c r="B19" s="161" t="s">
        <v>132</v>
      </c>
      <c r="C19" s="162">
        <f>C5+C6+C7+C8+C9+C10+C11</f>
        <v>111457.42079400001</v>
      </c>
      <c r="D19" s="162">
        <f>D5+D6+D7+D8+D9+D10+D11</f>
        <v>91268.457279999988</v>
      </c>
      <c r="E19" s="163">
        <f>((D19-C19)/C19)*100</f>
        <v>-18.113610893001063</v>
      </c>
    </row>
    <row r="21" spans="1:9" x14ac:dyDescent="0.75">
      <c r="A21" s="130"/>
      <c r="B21" s="156" t="s">
        <v>126</v>
      </c>
      <c r="C21" s="157"/>
      <c r="D21" s="156" t="s">
        <v>111</v>
      </c>
      <c r="E21" s="157"/>
      <c r="F21" s="158" t="s">
        <v>125</v>
      </c>
      <c r="G21" s="158"/>
      <c r="H21" s="151" t="s">
        <v>127</v>
      </c>
      <c r="I21" s="130"/>
    </row>
    <row r="22" spans="1:9" x14ac:dyDescent="0.75">
      <c r="A22" s="130" t="s">
        <v>61</v>
      </c>
      <c r="B22" s="131" t="s">
        <v>62</v>
      </c>
      <c r="C22" s="131" t="s">
        <v>63</v>
      </c>
      <c r="D22" s="131" t="s">
        <v>62</v>
      </c>
      <c r="E22" s="131" t="s">
        <v>63</v>
      </c>
      <c r="F22" s="131" t="s">
        <v>62</v>
      </c>
      <c r="G22" s="131" t="s">
        <v>63</v>
      </c>
      <c r="H22" s="152"/>
      <c r="I22" s="131" t="s">
        <v>5</v>
      </c>
    </row>
    <row r="23" spans="1:9" x14ac:dyDescent="0.75">
      <c r="A23" s="83" t="s">
        <v>23</v>
      </c>
      <c r="B23" s="89">
        <v>2.7038815239999998</v>
      </c>
      <c r="C23" s="89">
        <v>6.2085632811190576</v>
      </c>
      <c r="D23" s="129">
        <v>2.0249001440000001</v>
      </c>
      <c r="E23" s="129">
        <v>1.816747713678482</v>
      </c>
      <c r="F23" s="129">
        <v>2.6845098620000005</v>
      </c>
      <c r="G23" s="129">
        <v>2.941333667736123</v>
      </c>
      <c r="H23" s="89">
        <f>((F23-D23)/D23)*100</f>
        <v>32.574925729275883</v>
      </c>
      <c r="I23" s="85" t="s">
        <v>29</v>
      </c>
    </row>
    <row r="24" spans="1:9" x14ac:dyDescent="0.75">
      <c r="A24" s="83" t="s">
        <v>47</v>
      </c>
      <c r="B24" s="89">
        <v>40.059830950000006</v>
      </c>
      <c r="C24" s="89">
        <v>91.984058205357528</v>
      </c>
      <c r="D24" s="129">
        <v>107.27604050000001</v>
      </c>
      <c r="E24" s="129">
        <v>96.24845051660742</v>
      </c>
      <c r="F24" s="129">
        <v>86.362224099999992</v>
      </c>
      <c r="G24" s="129">
        <v>94.624393436443967</v>
      </c>
      <c r="H24" s="89">
        <f t="shared" ref="H24:H25" si="2">((F24-D24)/D24)*100</f>
        <v>-19.495328409329215</v>
      </c>
      <c r="I24" s="85" t="s">
        <v>29</v>
      </c>
    </row>
    <row r="25" spans="1:9" x14ac:dyDescent="0.75">
      <c r="A25" s="83" t="s">
        <v>51</v>
      </c>
      <c r="B25" s="89">
        <v>0.78712854300000001</v>
      </c>
      <c r="C25" s="89">
        <v>1.8073785135234142</v>
      </c>
      <c r="D25" s="129">
        <v>2.1564801500000002</v>
      </c>
      <c r="E25" s="129">
        <v>1.9348017697140971</v>
      </c>
      <c r="F25" s="129">
        <v>2.221723318</v>
      </c>
      <c r="G25" s="129">
        <v>2.4342728958198956</v>
      </c>
      <c r="H25" s="89">
        <f t="shared" si="2"/>
        <v>3.0254471853125962</v>
      </c>
      <c r="I25" s="85" t="s">
        <v>29</v>
      </c>
    </row>
    <row r="26" spans="1:9" x14ac:dyDescent="0.75">
      <c r="A26" s="83" t="s">
        <v>20</v>
      </c>
      <c r="B26" s="89">
        <v>43.550841017000003</v>
      </c>
      <c r="C26" s="89">
        <v>100</v>
      </c>
      <c r="D26" s="129">
        <v>111.457420794</v>
      </c>
      <c r="E26" s="129">
        <v>100.00000000000001</v>
      </c>
      <c r="F26" s="129">
        <v>91.268457279999993</v>
      </c>
      <c r="G26" s="129">
        <v>99.999999999999986</v>
      </c>
      <c r="H26" s="89"/>
      <c r="I26" s="90" t="s">
        <v>29</v>
      </c>
    </row>
    <row r="51" spans="1:10" s="169" customFormat="1" ht="21.75" customHeight="1" x14ac:dyDescent="0.45">
      <c r="A51" s="167" t="s">
        <v>136</v>
      </c>
      <c r="B51" s="167"/>
      <c r="C51" s="167"/>
      <c r="D51" s="167"/>
      <c r="E51" s="167"/>
      <c r="F51" s="167"/>
      <c r="G51" s="167"/>
      <c r="H51" s="167"/>
      <c r="I51" s="167"/>
      <c r="J51" s="168"/>
    </row>
    <row r="52" spans="1:10" s="169" customFormat="1" ht="21.75" customHeight="1" x14ac:dyDescent="0.45">
      <c r="A52" s="167" t="s">
        <v>137</v>
      </c>
      <c r="B52" s="167"/>
      <c r="C52" s="167"/>
      <c r="D52" s="167"/>
      <c r="E52" s="167"/>
      <c r="F52" s="167"/>
      <c r="G52" s="167"/>
      <c r="H52" s="167"/>
      <c r="I52" s="167"/>
      <c r="J52" s="168"/>
    </row>
    <row r="53" spans="1:10" s="169" customFormat="1" ht="21.75" customHeight="1" x14ac:dyDescent="0.45">
      <c r="A53" s="167" t="s">
        <v>138</v>
      </c>
      <c r="B53" s="167"/>
      <c r="C53" s="167"/>
      <c r="D53" s="167"/>
      <c r="E53" s="167"/>
      <c r="F53" s="167"/>
      <c r="G53" s="167"/>
      <c r="H53" s="167"/>
      <c r="I53" s="167"/>
      <c r="J53" s="168"/>
    </row>
    <row r="54" spans="1:10" s="169" customFormat="1" ht="21.75" customHeight="1" x14ac:dyDescent="0.45">
      <c r="A54" s="167" t="s">
        <v>139</v>
      </c>
      <c r="B54" s="167"/>
      <c r="C54" s="167"/>
      <c r="D54" s="167"/>
      <c r="E54" s="167"/>
      <c r="F54" s="167"/>
      <c r="G54" s="167"/>
      <c r="H54" s="167"/>
      <c r="I54" s="167"/>
      <c r="J54" s="168"/>
    </row>
    <row r="55" spans="1:10" s="169" customFormat="1" ht="21.75" customHeight="1" x14ac:dyDescent="0.45">
      <c r="A55" s="167" t="s">
        <v>140</v>
      </c>
      <c r="B55" s="167"/>
      <c r="C55" s="167"/>
      <c r="D55" s="167"/>
      <c r="E55" s="167"/>
      <c r="F55" s="167"/>
      <c r="G55" s="167"/>
      <c r="H55" s="167"/>
      <c r="I55" s="167"/>
      <c r="J55" s="168"/>
    </row>
  </sheetData>
  <mergeCells count="14">
    <mergeCell ref="I13:J13"/>
    <mergeCell ref="I14:J14"/>
    <mergeCell ref="K13:L13"/>
    <mergeCell ref="K14:L14"/>
    <mergeCell ref="I11:J11"/>
    <mergeCell ref="K11:L11"/>
    <mergeCell ref="B21:C21"/>
    <mergeCell ref="I12:J12"/>
    <mergeCell ref="K12:L12"/>
    <mergeCell ref="H21:H22"/>
    <mergeCell ref="B3:D3"/>
    <mergeCell ref="A3:A4"/>
    <mergeCell ref="D21:E21"/>
    <mergeCell ref="F21:G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77B0-AD9D-466F-BAC0-8DBD74CCA215}">
  <dimension ref="A1:AW31"/>
  <sheetViews>
    <sheetView topLeftCell="Q1" zoomScale="85" zoomScaleNormal="85" zoomScaleSheetLayoutView="100" workbookViewId="0">
      <selection activeCell="D33" sqref="D33"/>
    </sheetView>
  </sheetViews>
  <sheetFormatPr defaultColWidth="9" defaultRowHeight="25" customHeight="1" x14ac:dyDescent="0.3"/>
  <cols>
    <col min="1" max="1" width="12.08203125" style="97" customWidth="1"/>
    <col min="2" max="2" width="44" style="76" customWidth="1"/>
    <col min="3" max="3" width="9.75" style="76" customWidth="1"/>
    <col min="4" max="4" width="16.4140625" style="76" customWidth="1"/>
    <col min="5" max="5" width="10.75" style="76" customWidth="1"/>
    <col min="6" max="6" width="8.25" style="76" customWidth="1"/>
    <col min="7" max="7" width="8.75" style="76" customWidth="1"/>
    <col min="8" max="8" width="9.25" style="76" customWidth="1"/>
    <col min="9" max="9" width="8" style="76" customWidth="1"/>
    <col min="10" max="10" width="8.25" style="76" customWidth="1"/>
    <col min="11" max="11" width="8.08203125" style="76" customWidth="1"/>
    <col min="12" max="12" width="6.9140625" style="76" customWidth="1"/>
    <col min="13" max="13" width="8.4140625" style="76" customWidth="1"/>
    <col min="14" max="14" width="7.9140625" style="76" customWidth="1"/>
    <col min="15" max="15" width="9" style="76" customWidth="1"/>
    <col min="16" max="16" width="7.33203125" style="76" customWidth="1"/>
    <col min="17" max="17" width="8.25" style="76" customWidth="1"/>
    <col min="18" max="18" width="8.9140625" style="76" customWidth="1"/>
    <col min="19" max="19" width="7.4140625" style="76" bestFit="1" customWidth="1"/>
    <col min="20" max="20" width="6.33203125" style="76" customWidth="1"/>
    <col min="21" max="21" width="8.08203125" style="76" customWidth="1"/>
    <col min="22" max="22" width="9.4140625" style="76" bestFit="1" customWidth="1"/>
    <col min="23" max="23" width="7.4140625" style="76" bestFit="1" customWidth="1"/>
    <col min="24" max="24" width="9.4140625" style="76" bestFit="1" customWidth="1"/>
    <col min="25" max="25" width="8.33203125" style="76" bestFit="1" customWidth="1"/>
    <col min="26" max="26" width="9.4140625" style="76" bestFit="1" customWidth="1"/>
    <col min="27" max="27" width="8.33203125" style="76" bestFit="1" customWidth="1"/>
    <col min="28" max="28" width="9.4140625" style="76" bestFit="1" customWidth="1"/>
    <col min="29" max="29" width="13.33203125" style="76" bestFit="1" customWidth="1"/>
    <col min="30" max="30" width="9.25" style="76" bestFit="1" customWidth="1"/>
    <col min="31" max="31" width="9" style="76"/>
    <col min="32" max="32" width="9" style="30" customWidth="1"/>
    <col min="33" max="16384" width="9" style="30"/>
  </cols>
  <sheetData>
    <row r="1" spans="1:44" ht="25" customHeight="1" x14ac:dyDescent="0.3">
      <c r="AC1" s="76" t="s">
        <v>0</v>
      </c>
    </row>
    <row r="2" spans="1:44" ht="25" customHeight="1" x14ac:dyDescent="0.3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44" s="31" customFormat="1" ht="25" customHeight="1" x14ac:dyDescent="0.3">
      <c r="A3" s="136" t="s">
        <v>2</v>
      </c>
      <c r="B3" s="136" t="s">
        <v>3</v>
      </c>
      <c r="C3" s="136" t="s">
        <v>4</v>
      </c>
      <c r="D3" s="136" t="s">
        <v>5</v>
      </c>
      <c r="E3" s="136" t="s">
        <v>6</v>
      </c>
      <c r="F3" s="146" t="s">
        <v>128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1" t="s">
        <v>5</v>
      </c>
    </row>
    <row r="4" spans="1:44" s="31" customFormat="1" ht="25" customHeight="1" x14ac:dyDescent="0.3">
      <c r="A4" s="136"/>
      <c r="B4" s="136"/>
      <c r="C4" s="136"/>
      <c r="D4" s="136"/>
      <c r="E4" s="136"/>
      <c r="F4" s="80" t="s">
        <v>8</v>
      </c>
      <c r="G4" s="80"/>
      <c r="H4" s="80" t="s">
        <v>9</v>
      </c>
      <c r="I4" s="80"/>
      <c r="J4" s="80" t="s">
        <v>10</v>
      </c>
      <c r="K4" s="80"/>
      <c r="L4" s="80" t="s">
        <v>11</v>
      </c>
      <c r="M4" s="80"/>
      <c r="N4" s="80" t="s">
        <v>12</v>
      </c>
      <c r="O4" s="80"/>
      <c r="P4" s="80" t="s">
        <v>13</v>
      </c>
      <c r="Q4" s="80"/>
      <c r="R4" s="132" t="s">
        <v>14</v>
      </c>
      <c r="S4" s="132"/>
      <c r="T4" s="132" t="s">
        <v>15</v>
      </c>
      <c r="U4" s="132"/>
      <c r="V4" s="132" t="s">
        <v>16</v>
      </c>
      <c r="W4" s="132"/>
      <c r="X4" s="132" t="s">
        <v>17</v>
      </c>
      <c r="Y4" s="132"/>
      <c r="Z4" s="132" t="s">
        <v>12</v>
      </c>
      <c r="AA4" s="132"/>
      <c r="AB4" s="132" t="s">
        <v>19</v>
      </c>
      <c r="AC4" s="132"/>
      <c r="AD4" s="139" t="s">
        <v>20</v>
      </c>
      <c r="AE4" s="148"/>
    </row>
    <row r="5" spans="1:44" s="31" customFormat="1" ht="25" customHeight="1" x14ac:dyDescent="0.3">
      <c r="A5" s="136"/>
      <c r="B5" s="136"/>
      <c r="C5" s="136"/>
      <c r="D5" s="136"/>
      <c r="E5" s="136"/>
      <c r="F5" s="36" t="s">
        <v>21</v>
      </c>
      <c r="G5" s="36" t="s">
        <v>22</v>
      </c>
      <c r="H5" s="36" t="s">
        <v>21</v>
      </c>
      <c r="I5" s="36" t="s">
        <v>22</v>
      </c>
      <c r="J5" s="36" t="s">
        <v>21</v>
      </c>
      <c r="K5" s="36" t="s">
        <v>22</v>
      </c>
      <c r="L5" s="36" t="s">
        <v>21</v>
      </c>
      <c r="M5" s="36" t="s">
        <v>22</v>
      </c>
      <c r="N5" s="36" t="s">
        <v>21</v>
      </c>
      <c r="O5" s="36" t="s">
        <v>22</v>
      </c>
      <c r="P5" s="36" t="s">
        <v>21</v>
      </c>
      <c r="Q5" s="36" t="s">
        <v>22</v>
      </c>
      <c r="R5" s="36" t="s">
        <v>21</v>
      </c>
      <c r="S5" s="36" t="s">
        <v>22</v>
      </c>
      <c r="T5" s="36" t="s">
        <v>21</v>
      </c>
      <c r="U5" s="36" t="s">
        <v>22</v>
      </c>
      <c r="V5" s="36" t="s">
        <v>21</v>
      </c>
      <c r="W5" s="36" t="s">
        <v>22</v>
      </c>
      <c r="X5" s="36" t="s">
        <v>21</v>
      </c>
      <c r="Y5" s="36" t="s">
        <v>22</v>
      </c>
      <c r="Z5" s="36" t="s">
        <v>21</v>
      </c>
      <c r="AA5" s="36" t="s">
        <v>22</v>
      </c>
      <c r="AB5" s="36" t="s">
        <v>21</v>
      </c>
      <c r="AC5" s="36" t="s">
        <v>22</v>
      </c>
      <c r="AD5" s="140"/>
      <c r="AE5" s="142"/>
    </row>
    <row r="6" spans="1:44" ht="25" customHeight="1" x14ac:dyDescent="0.3">
      <c r="A6" s="141" t="s">
        <v>23</v>
      </c>
      <c r="B6" s="38" t="s">
        <v>129</v>
      </c>
      <c r="C6" s="98">
        <v>2.7446000000000002</v>
      </c>
      <c r="D6" s="99" t="s">
        <v>27</v>
      </c>
      <c r="E6" s="99" t="s">
        <v>28</v>
      </c>
      <c r="F6" s="99">
        <v>164.32</v>
      </c>
      <c r="G6" s="100">
        <f t="shared" ref="G6:G10" si="0">F6*C6</f>
        <v>450.99267200000003</v>
      </c>
      <c r="H6" s="99">
        <v>169.49</v>
      </c>
      <c r="I6" s="100">
        <f>H6*C6</f>
        <v>465.18225400000006</v>
      </c>
      <c r="J6" s="101">
        <v>66.17</v>
      </c>
      <c r="K6" s="100">
        <f t="shared" ref="K6:K10" si="1">J6*C6</f>
        <v>181.61018200000001</v>
      </c>
      <c r="L6" s="99">
        <v>0</v>
      </c>
      <c r="M6" s="100">
        <f t="shared" ref="M6:M10" si="2">L6*C6</f>
        <v>0</v>
      </c>
      <c r="N6" s="99">
        <v>178.12</v>
      </c>
      <c r="O6" s="100">
        <f t="shared" ref="O6:O10" si="3">N6*C6</f>
        <v>488.86815200000007</v>
      </c>
      <c r="P6" s="99">
        <v>99.63</v>
      </c>
      <c r="Q6" s="100">
        <f t="shared" ref="Q6:Q10" si="4">P6*C6</f>
        <v>273.44449800000001</v>
      </c>
      <c r="R6" s="99">
        <v>119.21</v>
      </c>
      <c r="S6" s="100">
        <f t="shared" ref="S6:S10" si="5">R6*C6</f>
        <v>327.18376599999999</v>
      </c>
      <c r="T6" s="99"/>
      <c r="U6" s="100"/>
      <c r="V6" s="99"/>
      <c r="W6" s="100"/>
      <c r="X6" s="99"/>
      <c r="Y6" s="100"/>
      <c r="Z6" s="99"/>
      <c r="AA6" s="100"/>
      <c r="AB6" s="99"/>
      <c r="AC6" s="100"/>
      <c r="AD6" s="102">
        <f t="shared" ref="AD6:AD10" si="6">G6+I6+K6+M6+O6+Q6+S6+U6+W6+Y6+AA6+AC6</f>
        <v>2187.281524</v>
      </c>
      <c r="AE6" s="99" t="s">
        <v>29</v>
      </c>
    </row>
    <row r="7" spans="1:44" ht="25" customHeight="1" x14ac:dyDescent="0.3">
      <c r="A7" s="142"/>
      <c r="B7" s="38" t="s">
        <v>130</v>
      </c>
      <c r="C7" s="103">
        <v>25</v>
      </c>
      <c r="D7" s="37" t="s">
        <v>43</v>
      </c>
      <c r="E7" s="37" t="s">
        <v>41</v>
      </c>
      <c r="F7" s="104">
        <f>'[1]CH4จากระบบ septic tank'!$C$4</f>
        <v>3.6</v>
      </c>
      <c r="G7" s="105">
        <f>F7*C7</f>
        <v>90</v>
      </c>
      <c r="H7" s="106">
        <f>'[1]CH4จากระบบ septic tank'!$D$4</f>
        <v>3.6</v>
      </c>
      <c r="I7" s="105">
        <f t="shared" ref="I7:I10" si="7">H7*C7</f>
        <v>90</v>
      </c>
      <c r="J7" s="106">
        <f>'[1]CH4จากระบบ septic tank'!$E$4</f>
        <v>3.7800000000000002</v>
      </c>
      <c r="K7" s="105">
        <f t="shared" si="1"/>
        <v>94.5</v>
      </c>
      <c r="L7" s="106">
        <f>'[1]CH4จากระบบ septic tank'!$F$4</f>
        <v>1.8480000000000001</v>
      </c>
      <c r="M7" s="105">
        <f t="shared" si="2"/>
        <v>46.2</v>
      </c>
      <c r="N7" s="106">
        <f>'[1]CH4จากระบบ septic tank'!$G$4</f>
        <v>1.764</v>
      </c>
      <c r="O7" s="105">
        <f t="shared" si="3"/>
        <v>44.1</v>
      </c>
      <c r="P7" s="106">
        <f>'[1]CH4จากระบบ septic tank'!$H$4</f>
        <v>1.9319999999999999</v>
      </c>
      <c r="Q7" s="105">
        <f t="shared" si="4"/>
        <v>48.3</v>
      </c>
      <c r="R7" s="106">
        <f>'[1]CH4จากระบบ septic tank'!$I$4</f>
        <v>4.1399999999999997</v>
      </c>
      <c r="S7" s="105">
        <f t="shared" si="5"/>
        <v>103.49999999999999</v>
      </c>
      <c r="T7" s="106"/>
      <c r="U7" s="105"/>
      <c r="V7" s="106"/>
      <c r="W7" s="105"/>
      <c r="X7" s="106"/>
      <c r="Y7" s="105"/>
      <c r="Z7" s="106"/>
      <c r="AA7" s="105"/>
      <c r="AB7" s="106"/>
      <c r="AC7" s="105"/>
      <c r="AD7" s="107">
        <f t="shared" si="6"/>
        <v>516.6</v>
      </c>
      <c r="AE7" s="37" t="s">
        <v>29</v>
      </c>
    </row>
    <row r="8" spans="1:44" s="112" customFormat="1" ht="25" customHeight="1" x14ac:dyDescent="0.75">
      <c r="A8" s="108" t="s">
        <v>47</v>
      </c>
      <c r="B8" s="108" t="s">
        <v>48</v>
      </c>
      <c r="C8" s="109">
        <v>0.58209999999999995</v>
      </c>
      <c r="D8" s="108" t="s">
        <v>49</v>
      </c>
      <c r="E8" s="108" t="s">
        <v>50</v>
      </c>
      <c r="F8" s="108">
        <v>14017.5</v>
      </c>
      <c r="G8" s="110">
        <f>F8*C8</f>
        <v>8159.5867499999995</v>
      </c>
      <c r="H8" s="108">
        <v>16872</v>
      </c>
      <c r="I8" s="110">
        <f>H8*C8</f>
        <v>9821.1911999999993</v>
      </c>
      <c r="J8" s="108">
        <v>14739</v>
      </c>
      <c r="K8" s="110">
        <f t="shared" si="1"/>
        <v>8579.571899999999</v>
      </c>
      <c r="L8" s="108">
        <v>5283</v>
      </c>
      <c r="M8" s="110">
        <f t="shared" si="2"/>
        <v>3075.2342999999996</v>
      </c>
      <c r="N8" s="108">
        <v>2031</v>
      </c>
      <c r="O8" s="110">
        <f t="shared" si="3"/>
        <v>1182.2450999999999</v>
      </c>
      <c r="P8" s="108">
        <v>4284</v>
      </c>
      <c r="Q8" s="110">
        <f t="shared" si="4"/>
        <v>2493.7163999999998</v>
      </c>
      <c r="R8" s="108">
        <v>11593</v>
      </c>
      <c r="S8" s="110">
        <f t="shared" si="5"/>
        <v>6748.2852999999996</v>
      </c>
      <c r="T8" s="108"/>
      <c r="U8" s="110"/>
      <c r="V8" s="127"/>
      <c r="W8" s="110"/>
      <c r="X8" s="127"/>
      <c r="Y8" s="110"/>
      <c r="Z8" s="127"/>
      <c r="AA8" s="110"/>
      <c r="AB8" s="127"/>
      <c r="AC8" s="110"/>
      <c r="AD8" s="111">
        <f t="shared" si="6"/>
        <v>40059.830950000003</v>
      </c>
      <c r="AE8" s="108" t="s">
        <v>29</v>
      </c>
    </row>
    <row r="9" spans="1:44" ht="25" customHeight="1" x14ac:dyDescent="0.75">
      <c r="A9" s="137" t="s">
        <v>51</v>
      </c>
      <c r="B9" s="108" t="s">
        <v>52</v>
      </c>
      <c r="C9" s="109">
        <v>2.0859000000000001</v>
      </c>
      <c r="D9" s="108" t="s">
        <v>53</v>
      </c>
      <c r="E9" s="108" t="s">
        <v>38</v>
      </c>
      <c r="F9" s="108">
        <v>72.180000000000007</v>
      </c>
      <c r="G9" s="110">
        <f t="shared" si="0"/>
        <v>150.56026200000002</v>
      </c>
      <c r="H9" s="108">
        <v>41.56</v>
      </c>
      <c r="I9" s="110">
        <f t="shared" si="7"/>
        <v>86.690004000000002</v>
      </c>
      <c r="J9" s="108">
        <v>28.43</v>
      </c>
      <c r="K9" s="110">
        <f t="shared" si="1"/>
        <v>59.302137000000002</v>
      </c>
      <c r="L9" s="108">
        <v>28.43</v>
      </c>
      <c r="M9" s="110">
        <f t="shared" si="2"/>
        <v>59.302137000000002</v>
      </c>
      <c r="N9" s="108">
        <v>30.62</v>
      </c>
      <c r="O9" s="110">
        <f t="shared" si="3"/>
        <v>63.870258000000007</v>
      </c>
      <c r="P9" s="108">
        <v>2.1800000000000002</v>
      </c>
      <c r="Q9" s="110">
        <f t="shared" si="4"/>
        <v>4.5472620000000008</v>
      </c>
      <c r="R9" s="108">
        <v>39.369999999999997</v>
      </c>
      <c r="S9" s="110">
        <f t="shared" si="5"/>
        <v>82.121882999999997</v>
      </c>
      <c r="T9" s="108"/>
      <c r="U9" s="110"/>
      <c r="V9" s="128"/>
      <c r="W9" s="110"/>
      <c r="X9" s="128"/>
      <c r="Y9" s="110"/>
      <c r="Z9" s="128"/>
      <c r="AA9" s="110"/>
      <c r="AB9" s="128"/>
      <c r="AC9" s="110"/>
      <c r="AD9" s="111">
        <f t="shared" si="6"/>
        <v>506.39394300000004</v>
      </c>
      <c r="AE9" s="108" t="s">
        <v>29</v>
      </c>
    </row>
    <row r="10" spans="1:44" s="114" customFormat="1" ht="25" customHeight="1" x14ac:dyDescent="0.3">
      <c r="A10" s="138"/>
      <c r="B10" s="108" t="s">
        <v>57</v>
      </c>
      <c r="C10" s="113">
        <v>0.32379999999999998</v>
      </c>
      <c r="D10" s="37" t="s">
        <v>55</v>
      </c>
      <c r="E10" s="37" t="s">
        <v>56</v>
      </c>
      <c r="F10" s="37">
        <v>228</v>
      </c>
      <c r="G10" s="105">
        <f t="shared" si="0"/>
        <v>73.826399999999992</v>
      </c>
      <c r="H10" s="37">
        <v>183</v>
      </c>
      <c r="I10" s="105">
        <f t="shared" si="7"/>
        <v>59.255399999999995</v>
      </c>
      <c r="J10" s="37">
        <v>252</v>
      </c>
      <c r="K10" s="105">
        <f t="shared" si="1"/>
        <v>81.5976</v>
      </c>
      <c r="L10" s="37">
        <v>33.75</v>
      </c>
      <c r="M10" s="105">
        <f t="shared" si="2"/>
        <v>10.928249999999998</v>
      </c>
      <c r="N10" s="37">
        <v>28.5</v>
      </c>
      <c r="O10" s="105">
        <f t="shared" si="3"/>
        <v>9.2282999999999991</v>
      </c>
      <c r="P10" s="37">
        <v>44.25</v>
      </c>
      <c r="Q10" s="105">
        <f t="shared" si="4"/>
        <v>14.328149999999999</v>
      </c>
      <c r="R10" s="37">
        <v>97.5</v>
      </c>
      <c r="S10" s="105">
        <f t="shared" si="5"/>
        <v>31.570499999999999</v>
      </c>
      <c r="T10" s="37"/>
      <c r="U10" s="105"/>
      <c r="V10" s="37"/>
      <c r="W10" s="105"/>
      <c r="X10" s="37"/>
      <c r="Y10" s="105"/>
      <c r="Z10" s="37"/>
      <c r="AA10" s="105"/>
      <c r="AB10" s="37"/>
      <c r="AC10" s="105"/>
      <c r="AD10" s="107">
        <f t="shared" si="6"/>
        <v>280.73459999999994</v>
      </c>
      <c r="AE10" s="37" t="s">
        <v>29</v>
      </c>
    </row>
    <row r="11" spans="1:44" s="117" customFormat="1" ht="25" customHeight="1" x14ac:dyDescent="0.3">
      <c r="A11" s="115"/>
      <c r="B11" s="115"/>
      <c r="C11" s="115"/>
      <c r="D11" s="115"/>
      <c r="E11" s="115"/>
      <c r="F11" s="115">
        <f>SUM(F6:F10)</f>
        <v>14485.6</v>
      </c>
      <c r="G11" s="115">
        <f t="shared" ref="G11:AC11" si="8">SUM(G6:G10)</f>
        <v>8924.9660839999997</v>
      </c>
      <c r="H11" s="115">
        <f t="shared" si="8"/>
        <v>17269.650000000001</v>
      </c>
      <c r="I11" s="115">
        <f t="shared" si="8"/>
        <v>10522.318857999999</v>
      </c>
      <c r="J11" s="115">
        <f t="shared" si="8"/>
        <v>15089.380000000001</v>
      </c>
      <c r="K11" s="115">
        <f t="shared" si="8"/>
        <v>8996.5818189999991</v>
      </c>
      <c r="L11" s="115">
        <f t="shared" si="8"/>
        <v>5347.0280000000002</v>
      </c>
      <c r="M11" s="115">
        <f t="shared" si="8"/>
        <v>3191.6646869999995</v>
      </c>
      <c r="N11" s="115">
        <f t="shared" si="8"/>
        <v>2270.0039999999999</v>
      </c>
      <c r="O11" s="115">
        <f t="shared" si="8"/>
        <v>1788.3118099999999</v>
      </c>
      <c r="P11" s="115">
        <f t="shared" si="8"/>
        <v>4431.9920000000002</v>
      </c>
      <c r="Q11" s="115">
        <f t="shared" si="8"/>
        <v>2834.3363099999997</v>
      </c>
      <c r="R11" s="115">
        <f t="shared" si="8"/>
        <v>11853.220000000001</v>
      </c>
      <c r="S11" s="115">
        <f t="shared" si="8"/>
        <v>7292.6614489999993</v>
      </c>
      <c r="T11" s="115">
        <f t="shared" si="8"/>
        <v>0</v>
      </c>
      <c r="U11" s="115">
        <f t="shared" si="8"/>
        <v>0</v>
      </c>
      <c r="V11" s="115">
        <f t="shared" si="8"/>
        <v>0</v>
      </c>
      <c r="W11" s="115">
        <f t="shared" si="8"/>
        <v>0</v>
      </c>
      <c r="X11" s="115">
        <f t="shared" si="8"/>
        <v>0</v>
      </c>
      <c r="Y11" s="115">
        <f t="shared" si="8"/>
        <v>0</v>
      </c>
      <c r="Z11" s="115">
        <f t="shared" si="8"/>
        <v>0</v>
      </c>
      <c r="AA11" s="115">
        <f t="shared" si="8"/>
        <v>0</v>
      </c>
      <c r="AB11" s="115">
        <f t="shared" si="8"/>
        <v>0</v>
      </c>
      <c r="AC11" s="115">
        <f t="shared" si="8"/>
        <v>0</v>
      </c>
      <c r="AD11" s="116">
        <f>SUM(AD6:AD10)</f>
        <v>43550.841017000006</v>
      </c>
      <c r="AE11" s="115"/>
    </row>
    <row r="12" spans="1:44" s="124" customFormat="1" ht="25" customHeight="1" x14ac:dyDescent="0.3">
      <c r="A12" s="118"/>
      <c r="B12" s="119"/>
      <c r="C12" s="120"/>
      <c r="D12" s="121"/>
      <c r="E12" s="121"/>
      <c r="F12" s="121"/>
      <c r="G12" s="122"/>
      <c r="H12" s="121"/>
      <c r="I12" s="122"/>
      <c r="J12" s="121"/>
      <c r="K12" s="122"/>
      <c r="L12" s="121"/>
      <c r="M12" s="122"/>
      <c r="N12" s="121"/>
      <c r="O12" s="122"/>
      <c r="P12" s="121"/>
      <c r="Q12" s="122"/>
      <c r="R12" s="121"/>
      <c r="S12" s="122"/>
      <c r="T12" s="121"/>
      <c r="U12" s="122"/>
      <c r="V12" s="121"/>
      <c r="W12" s="122"/>
      <c r="X12" s="121"/>
      <c r="Y12" s="122"/>
      <c r="Z12" s="121"/>
      <c r="AA12" s="122"/>
      <c r="AB12" s="121"/>
      <c r="AC12" s="122"/>
      <c r="AD12" s="123"/>
      <c r="AE12" s="121"/>
      <c r="AR12" s="118"/>
    </row>
    <row r="13" spans="1:44" s="124" customFormat="1" ht="25" customHeight="1" x14ac:dyDescent="0.3">
      <c r="A13" s="118"/>
      <c r="B13" s="119"/>
      <c r="C13" s="120"/>
      <c r="D13" s="121"/>
      <c r="E13" s="121"/>
      <c r="F13" s="121"/>
      <c r="G13" s="122"/>
      <c r="H13" s="121"/>
      <c r="I13" s="122"/>
      <c r="J13" s="121"/>
      <c r="K13" s="122"/>
      <c r="L13" s="121"/>
      <c r="M13" s="122"/>
      <c r="N13" s="121"/>
      <c r="O13" s="122"/>
      <c r="P13" s="121"/>
      <c r="Q13" s="122"/>
      <c r="R13" s="121"/>
      <c r="S13" s="122"/>
      <c r="T13" s="121"/>
      <c r="U13" s="122"/>
      <c r="V13" s="121"/>
      <c r="W13" s="122"/>
      <c r="X13" s="121"/>
      <c r="Y13" s="122"/>
      <c r="Z13" s="121"/>
      <c r="AA13" s="122"/>
      <c r="AB13" s="121"/>
      <c r="AC13" s="122"/>
      <c r="AD13" s="123"/>
      <c r="AE13" s="121"/>
      <c r="AR13" s="118"/>
    </row>
    <row r="14" spans="1:44" ht="25" customHeight="1" x14ac:dyDescent="0.3">
      <c r="G14" s="68"/>
      <c r="AR14" s="67"/>
    </row>
    <row r="15" spans="1:44" ht="25" customHeight="1" x14ac:dyDescent="0.3">
      <c r="B15" s="133" t="s">
        <v>126</v>
      </c>
      <c r="C15" s="133"/>
      <c r="D15" s="133"/>
      <c r="E15" s="133"/>
      <c r="F15" s="76" t="s">
        <v>60</v>
      </c>
      <c r="K15" s="134"/>
      <c r="L15" s="134"/>
      <c r="M15" s="134"/>
      <c r="N15" s="134"/>
      <c r="P15" s="134"/>
      <c r="Q15" s="134"/>
      <c r="R15" s="134"/>
      <c r="S15" s="134"/>
      <c r="AR15" s="67"/>
    </row>
    <row r="16" spans="1:44" ht="25" customHeight="1" x14ac:dyDescent="0.3">
      <c r="B16" s="38" t="s">
        <v>61</v>
      </c>
      <c r="C16" s="38" t="s">
        <v>62</v>
      </c>
      <c r="D16" s="38" t="s">
        <v>63</v>
      </c>
      <c r="E16" s="38" t="s">
        <v>5</v>
      </c>
      <c r="K16" s="66"/>
      <c r="L16" s="66"/>
      <c r="M16" s="66"/>
      <c r="N16" s="66"/>
      <c r="P16" s="66"/>
      <c r="Q16" s="66"/>
      <c r="R16" s="66"/>
      <c r="S16" s="66"/>
      <c r="AR16" s="67"/>
    </row>
    <row r="17" spans="1:49" ht="25" customHeight="1" x14ac:dyDescent="0.3">
      <c r="B17" s="33" t="s">
        <v>23</v>
      </c>
      <c r="C17" s="125">
        <f>(SUM(AD6:AD7))/1000</f>
        <v>2.7038815239999998</v>
      </c>
      <c r="D17" s="126">
        <f>(C17*100)/$C$20</f>
        <v>6.2085632811190576</v>
      </c>
      <c r="E17" s="33" t="s">
        <v>29</v>
      </c>
      <c r="K17" s="69"/>
      <c r="L17" s="70"/>
      <c r="M17" s="71"/>
      <c r="N17" s="69"/>
      <c r="P17" s="69"/>
      <c r="Q17" s="70"/>
      <c r="R17" s="71"/>
      <c r="S17" s="69"/>
    </row>
    <row r="18" spans="1:49" ht="25" customHeight="1" x14ac:dyDescent="0.3">
      <c r="B18" s="33" t="s">
        <v>47</v>
      </c>
      <c r="C18" s="34">
        <f>$AD$8/1000</f>
        <v>40.059830950000006</v>
      </c>
      <c r="D18" s="35">
        <f>(C18*100)/$C$20</f>
        <v>91.984058205357528</v>
      </c>
      <c r="E18" s="33" t="s">
        <v>29</v>
      </c>
      <c r="K18" s="69"/>
      <c r="L18" s="70"/>
      <c r="M18" s="71"/>
      <c r="N18" s="69"/>
      <c r="P18" s="69"/>
      <c r="Q18" s="70"/>
      <c r="R18" s="71"/>
      <c r="S18" s="69"/>
      <c r="AW18" s="32"/>
    </row>
    <row r="19" spans="1:49" ht="25" customHeight="1" x14ac:dyDescent="0.3">
      <c r="B19" s="33" t="s">
        <v>51</v>
      </c>
      <c r="C19" s="125">
        <f>SUM(AD9:AD10)/1000</f>
        <v>0.78712854300000001</v>
      </c>
      <c r="D19" s="126">
        <f>(C19*100)/$C$20</f>
        <v>1.8073785135234142</v>
      </c>
      <c r="E19" s="33" t="s">
        <v>29</v>
      </c>
      <c r="K19" s="69"/>
      <c r="L19" s="70"/>
      <c r="M19" s="71"/>
      <c r="N19" s="69"/>
      <c r="P19" s="69"/>
      <c r="Q19" s="70"/>
      <c r="R19" s="71"/>
      <c r="S19" s="69"/>
      <c r="AW19" s="32"/>
    </row>
    <row r="20" spans="1:49" ht="25" customHeight="1" x14ac:dyDescent="0.3">
      <c r="B20" s="33" t="s">
        <v>20</v>
      </c>
      <c r="C20" s="34">
        <f>SUM(C17:C19)</f>
        <v>43.550841017000003</v>
      </c>
      <c r="D20" s="35">
        <f>(C20*100)/$C$20</f>
        <v>100</v>
      </c>
      <c r="E20" s="33" t="s">
        <v>29</v>
      </c>
      <c r="K20" s="69"/>
      <c r="L20" s="70"/>
      <c r="M20" s="71"/>
      <c r="N20" s="69"/>
      <c r="P20" s="69"/>
      <c r="Q20" s="70"/>
      <c r="R20" s="71"/>
      <c r="S20" s="69"/>
      <c r="AW20" s="32"/>
    </row>
    <row r="21" spans="1:49" ht="25" customHeight="1" x14ac:dyDescent="0.3">
      <c r="AW21" s="32"/>
    </row>
    <row r="22" spans="1:49" ht="25" customHeight="1" x14ac:dyDescent="0.3">
      <c r="AW22" s="32"/>
    </row>
    <row r="23" spans="1:49" ht="25" customHeight="1" x14ac:dyDescent="0.3">
      <c r="AW23" s="32"/>
    </row>
    <row r="24" spans="1:49" ht="25" customHeight="1" x14ac:dyDescent="0.3">
      <c r="AW24" s="32"/>
    </row>
    <row r="25" spans="1:49" ht="25" customHeight="1" x14ac:dyDescent="0.3">
      <c r="AW25" s="32"/>
    </row>
    <row r="26" spans="1:49" ht="25" customHeight="1" x14ac:dyDescent="0.3">
      <c r="A26" s="72"/>
      <c r="B26" s="70"/>
      <c r="AW26" s="32"/>
    </row>
    <row r="27" spans="1:49" ht="25" customHeight="1" x14ac:dyDescent="0.3">
      <c r="A27" s="72"/>
      <c r="B27" s="70"/>
      <c r="AW27" s="32"/>
    </row>
    <row r="28" spans="1:49" ht="25" customHeight="1" x14ac:dyDescent="0.3">
      <c r="A28" s="72"/>
      <c r="B28" s="70"/>
      <c r="AW28" s="32"/>
    </row>
    <row r="29" spans="1:49" ht="25" customHeight="1" x14ac:dyDescent="0.3">
      <c r="AW29" s="32"/>
    </row>
    <row r="30" spans="1:49" ht="25" customHeight="1" x14ac:dyDescent="0.3">
      <c r="AW30" s="32"/>
    </row>
    <row r="31" spans="1:49" ht="25" customHeight="1" x14ac:dyDescent="0.3">
      <c r="AW31" s="32"/>
    </row>
  </sheetData>
  <mergeCells count="20">
    <mergeCell ref="A2:AE2"/>
    <mergeCell ref="A3:A5"/>
    <mergeCell ref="B3:B5"/>
    <mergeCell ref="C3:C5"/>
    <mergeCell ref="D3:D5"/>
    <mergeCell ref="E3:E5"/>
    <mergeCell ref="F3:AD3"/>
    <mergeCell ref="AE3:AE5"/>
    <mergeCell ref="R4:S4"/>
    <mergeCell ref="T4:U4"/>
    <mergeCell ref="X4:Y4"/>
    <mergeCell ref="Z4:AA4"/>
    <mergeCell ref="AB4:AC4"/>
    <mergeCell ref="AD4:AD5"/>
    <mergeCell ref="A6:A7"/>
    <mergeCell ref="A9:A10"/>
    <mergeCell ref="B15:E15"/>
    <mergeCell ref="K15:N15"/>
    <mergeCell ref="P15:S15"/>
    <mergeCell ref="V4:W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3C3A-E53C-44D1-AD8D-705D058ED620}">
  <dimension ref="A1:AW31"/>
  <sheetViews>
    <sheetView topLeftCell="C4" zoomScale="85" zoomScaleNormal="85" zoomScaleSheetLayoutView="100" workbookViewId="0">
      <selection activeCell="U12" sqref="U12"/>
    </sheetView>
  </sheetViews>
  <sheetFormatPr defaultColWidth="9" defaultRowHeight="25" customHeight="1" x14ac:dyDescent="0.3"/>
  <cols>
    <col min="1" max="1" width="12.08203125" style="97" customWidth="1"/>
    <col min="2" max="2" width="44" style="76" customWidth="1"/>
    <col min="3" max="3" width="9.75" style="76" customWidth="1"/>
    <col min="4" max="4" width="16.4140625" style="76" customWidth="1"/>
    <col min="5" max="5" width="10.75" style="76" customWidth="1"/>
    <col min="6" max="6" width="8.25" style="76" customWidth="1"/>
    <col min="7" max="7" width="8.75" style="76" customWidth="1"/>
    <col min="8" max="8" width="9.25" style="76" customWidth="1"/>
    <col min="9" max="9" width="8" style="76" customWidth="1"/>
    <col min="10" max="10" width="8.25" style="76" customWidth="1"/>
    <col min="11" max="11" width="8.08203125" style="76" customWidth="1"/>
    <col min="12" max="12" width="6.9140625" style="76" customWidth="1"/>
    <col min="13" max="13" width="8.4140625" style="76" customWidth="1"/>
    <col min="14" max="14" width="7.9140625" style="76" customWidth="1"/>
    <col min="15" max="15" width="9" style="76" customWidth="1"/>
    <col min="16" max="16" width="7.33203125" style="76" customWidth="1"/>
    <col min="17" max="17" width="8.25" style="76" customWidth="1"/>
    <col min="18" max="18" width="8.9140625" style="76" customWidth="1"/>
    <col min="19" max="19" width="7.4140625" style="76" bestFit="1" customWidth="1"/>
    <col min="20" max="20" width="6.33203125" style="76" customWidth="1"/>
    <col min="21" max="21" width="8.08203125" style="76" customWidth="1"/>
    <col min="22" max="22" width="9.4140625" style="76" bestFit="1" customWidth="1"/>
    <col min="23" max="23" width="7.4140625" style="76" bestFit="1" customWidth="1"/>
    <col min="24" max="24" width="9.4140625" style="76" bestFit="1" customWidth="1"/>
    <col min="25" max="25" width="8.33203125" style="76" bestFit="1" customWidth="1"/>
    <col min="26" max="26" width="9.4140625" style="76" bestFit="1" customWidth="1"/>
    <col min="27" max="27" width="8.33203125" style="76" bestFit="1" customWidth="1"/>
    <col min="28" max="28" width="9.4140625" style="76" bestFit="1" customWidth="1"/>
    <col min="29" max="29" width="13.33203125" style="76" bestFit="1" customWidth="1"/>
    <col min="30" max="30" width="9.25" style="76" bestFit="1" customWidth="1"/>
    <col min="31" max="31" width="9" style="76"/>
    <col min="32" max="32" width="9" style="30" customWidth="1"/>
    <col min="33" max="16384" width="9" style="30"/>
  </cols>
  <sheetData>
    <row r="1" spans="1:44" ht="25" customHeight="1" x14ac:dyDescent="0.3">
      <c r="AC1" s="76" t="s">
        <v>0</v>
      </c>
    </row>
    <row r="2" spans="1:44" ht="25" customHeight="1" x14ac:dyDescent="0.3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44" s="31" customFormat="1" ht="25" customHeight="1" x14ac:dyDescent="0.3">
      <c r="A3" s="136" t="s">
        <v>2</v>
      </c>
      <c r="B3" s="136" t="s">
        <v>3</v>
      </c>
      <c r="C3" s="136" t="s">
        <v>4</v>
      </c>
      <c r="D3" s="136" t="s">
        <v>5</v>
      </c>
      <c r="E3" s="136" t="s">
        <v>6</v>
      </c>
      <c r="F3" s="146" t="s">
        <v>128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1" t="s">
        <v>5</v>
      </c>
    </row>
    <row r="4" spans="1:44" s="31" customFormat="1" ht="25" customHeight="1" x14ac:dyDescent="0.3">
      <c r="A4" s="136"/>
      <c r="B4" s="136"/>
      <c r="C4" s="136"/>
      <c r="D4" s="136"/>
      <c r="E4" s="136"/>
      <c r="F4" s="80" t="s">
        <v>8</v>
      </c>
      <c r="G4" s="80"/>
      <c r="H4" s="80" t="s">
        <v>9</v>
      </c>
      <c r="I4" s="80"/>
      <c r="J4" s="80" t="s">
        <v>10</v>
      </c>
      <c r="K4" s="80"/>
      <c r="L4" s="80" t="s">
        <v>11</v>
      </c>
      <c r="M4" s="80"/>
      <c r="N4" s="80" t="s">
        <v>12</v>
      </c>
      <c r="O4" s="80"/>
      <c r="P4" s="80" t="s">
        <v>13</v>
      </c>
      <c r="Q4" s="80"/>
      <c r="R4" s="132" t="s">
        <v>14</v>
      </c>
      <c r="S4" s="132"/>
      <c r="T4" s="132" t="s">
        <v>15</v>
      </c>
      <c r="U4" s="132"/>
      <c r="V4" s="132" t="s">
        <v>16</v>
      </c>
      <c r="W4" s="132"/>
      <c r="X4" s="132" t="s">
        <v>17</v>
      </c>
      <c r="Y4" s="132"/>
      <c r="Z4" s="132" t="s">
        <v>12</v>
      </c>
      <c r="AA4" s="132"/>
      <c r="AB4" s="132" t="s">
        <v>19</v>
      </c>
      <c r="AC4" s="132"/>
      <c r="AD4" s="139" t="s">
        <v>20</v>
      </c>
      <c r="AE4" s="148"/>
    </row>
    <row r="5" spans="1:44" s="31" customFormat="1" ht="25" customHeight="1" x14ac:dyDescent="0.3">
      <c r="A5" s="136"/>
      <c r="B5" s="136"/>
      <c r="C5" s="136"/>
      <c r="D5" s="136"/>
      <c r="E5" s="136"/>
      <c r="F5" s="36" t="s">
        <v>21</v>
      </c>
      <c r="G5" s="36" t="s">
        <v>22</v>
      </c>
      <c r="H5" s="36" t="s">
        <v>21</v>
      </c>
      <c r="I5" s="36" t="s">
        <v>22</v>
      </c>
      <c r="J5" s="36" t="s">
        <v>21</v>
      </c>
      <c r="K5" s="36" t="s">
        <v>22</v>
      </c>
      <c r="L5" s="36" t="s">
        <v>21</v>
      </c>
      <c r="M5" s="36" t="s">
        <v>22</v>
      </c>
      <c r="N5" s="36" t="s">
        <v>21</v>
      </c>
      <c r="O5" s="36" t="s">
        <v>22</v>
      </c>
      <c r="P5" s="36" t="s">
        <v>21</v>
      </c>
      <c r="Q5" s="36" t="s">
        <v>22</v>
      </c>
      <c r="R5" s="36" t="s">
        <v>21</v>
      </c>
      <c r="S5" s="36" t="s">
        <v>22</v>
      </c>
      <c r="T5" s="36" t="s">
        <v>21</v>
      </c>
      <c r="U5" s="36" t="s">
        <v>22</v>
      </c>
      <c r="V5" s="36" t="s">
        <v>21</v>
      </c>
      <c r="W5" s="36" t="s">
        <v>22</v>
      </c>
      <c r="X5" s="36" t="s">
        <v>21</v>
      </c>
      <c r="Y5" s="36" t="s">
        <v>22</v>
      </c>
      <c r="Z5" s="36" t="s">
        <v>21</v>
      </c>
      <c r="AA5" s="36" t="s">
        <v>22</v>
      </c>
      <c r="AB5" s="36" t="s">
        <v>21</v>
      </c>
      <c r="AC5" s="36" t="s">
        <v>22</v>
      </c>
      <c r="AD5" s="140"/>
      <c r="AE5" s="142"/>
    </row>
    <row r="6" spans="1:44" ht="25" customHeight="1" x14ac:dyDescent="0.3">
      <c r="A6" s="141" t="s">
        <v>23</v>
      </c>
      <c r="B6" s="38" t="s">
        <v>129</v>
      </c>
      <c r="C6" s="98">
        <v>2.7446000000000002</v>
      </c>
      <c r="D6" s="99" t="s">
        <v>27</v>
      </c>
      <c r="E6" s="99" t="s">
        <v>28</v>
      </c>
      <c r="F6" s="99">
        <v>164.32</v>
      </c>
      <c r="G6" s="100">
        <f t="shared" ref="G6:G10" si="0">F6*C6</f>
        <v>450.99267200000003</v>
      </c>
      <c r="H6" s="99">
        <v>169.49</v>
      </c>
      <c r="I6" s="100">
        <f>H6*C6</f>
        <v>465.18225400000006</v>
      </c>
      <c r="J6" s="101">
        <v>66.17</v>
      </c>
      <c r="K6" s="100">
        <f t="shared" ref="K6:K10" si="1">J6*C6</f>
        <v>181.61018200000001</v>
      </c>
      <c r="L6" s="99">
        <v>0</v>
      </c>
      <c r="M6" s="100">
        <f t="shared" ref="M6:M10" si="2">L6*C6</f>
        <v>0</v>
      </c>
      <c r="N6" s="99">
        <v>178.12</v>
      </c>
      <c r="O6" s="100">
        <f t="shared" ref="O6:O10" si="3">N6*C6</f>
        <v>488.86815200000007</v>
      </c>
      <c r="P6" s="99">
        <v>99.63</v>
      </c>
      <c r="Q6" s="100">
        <f t="shared" ref="Q6:Q10" si="4">P6*C6</f>
        <v>273.44449800000001</v>
      </c>
      <c r="R6" s="99">
        <v>119.21</v>
      </c>
      <c r="S6" s="100">
        <f t="shared" ref="S6:S10" si="5">R6*C6</f>
        <v>327.18376599999999</v>
      </c>
      <c r="T6" s="99">
        <v>20.02</v>
      </c>
      <c r="U6" s="100">
        <f t="shared" ref="U6:U10" si="6">T6*C6</f>
        <v>54.946892000000005</v>
      </c>
      <c r="V6" s="99">
        <v>0</v>
      </c>
      <c r="W6" s="100">
        <f t="shared" ref="W6:W9" si="7">V6*C6</f>
        <v>0</v>
      </c>
      <c r="X6" s="99">
        <v>51.63</v>
      </c>
      <c r="Y6" s="100">
        <f t="shared" ref="Y6:Y10" si="8">X6*C6</f>
        <v>141.703698</v>
      </c>
      <c r="Z6" s="99">
        <v>48.38</v>
      </c>
      <c r="AA6" s="100">
        <f t="shared" ref="AA6:AA10" si="9">Z6*C6</f>
        <v>132.783748</v>
      </c>
      <c r="AB6" s="99">
        <v>55.63</v>
      </c>
      <c r="AC6" s="100">
        <f t="shared" ref="AC6:AC10" si="10">AB6*C6</f>
        <v>152.68209800000002</v>
      </c>
      <c r="AD6" s="102">
        <f t="shared" ref="AD6:AD10" si="11">G6+I6+K6+M6+O6+Q6+S6+U6+W6+Y6+AA6+AC6</f>
        <v>2669.3979599999998</v>
      </c>
      <c r="AE6" s="99" t="s">
        <v>29</v>
      </c>
    </row>
    <row r="7" spans="1:44" ht="25" customHeight="1" x14ac:dyDescent="0.3">
      <c r="A7" s="142"/>
      <c r="B7" s="38" t="s">
        <v>130</v>
      </c>
      <c r="C7" s="103">
        <v>25</v>
      </c>
      <c r="D7" s="37" t="s">
        <v>43</v>
      </c>
      <c r="E7" s="37" t="s">
        <v>41</v>
      </c>
      <c r="F7" s="104">
        <f>'[1]CH4จากระบบ septic tank'!$C$4</f>
        <v>3.6</v>
      </c>
      <c r="G7" s="105">
        <f>F7*C7</f>
        <v>90</v>
      </c>
      <c r="H7" s="106">
        <f>'[1]CH4จากระบบ septic tank'!$D$4</f>
        <v>3.6</v>
      </c>
      <c r="I7" s="105">
        <f t="shared" ref="I7:I10" si="12">H7*C7</f>
        <v>90</v>
      </c>
      <c r="J7" s="106">
        <f>'[1]CH4จากระบบ septic tank'!$E$4</f>
        <v>3.7800000000000002</v>
      </c>
      <c r="K7" s="105">
        <f t="shared" si="1"/>
        <v>94.5</v>
      </c>
      <c r="L7" s="106">
        <f>'[1]CH4จากระบบ septic tank'!$F$4</f>
        <v>1.8480000000000001</v>
      </c>
      <c r="M7" s="105">
        <f t="shared" si="2"/>
        <v>46.2</v>
      </c>
      <c r="N7" s="106">
        <f>'[1]CH4จากระบบ septic tank'!$G$4</f>
        <v>1.764</v>
      </c>
      <c r="O7" s="105">
        <f t="shared" si="3"/>
        <v>44.1</v>
      </c>
      <c r="P7" s="106">
        <f>'[1]CH4จากระบบ septic tank'!$H$4</f>
        <v>1.9319999999999999</v>
      </c>
      <c r="Q7" s="105">
        <f t="shared" si="4"/>
        <v>48.3</v>
      </c>
      <c r="R7" s="106">
        <f>'[1]CH4จากระบบ septic tank'!$I$4</f>
        <v>4.1399999999999997</v>
      </c>
      <c r="S7" s="105">
        <f t="shared" si="5"/>
        <v>103.49999999999999</v>
      </c>
      <c r="T7" s="106">
        <f>'[1]CH4จากระบบ septic tank'!$J$4</f>
        <v>3.7800000000000002</v>
      </c>
      <c r="U7" s="105">
        <f t="shared" si="6"/>
        <v>94.5</v>
      </c>
      <c r="V7" s="106">
        <v>1.83</v>
      </c>
      <c r="W7" s="105">
        <f t="shared" si="7"/>
        <v>45.75</v>
      </c>
      <c r="X7" s="106">
        <v>1.74</v>
      </c>
      <c r="Y7" s="105">
        <f t="shared" si="8"/>
        <v>43.5</v>
      </c>
      <c r="Z7" s="106">
        <v>3.66</v>
      </c>
      <c r="AA7" s="105">
        <f t="shared" si="9"/>
        <v>91.5</v>
      </c>
      <c r="AB7" s="106">
        <v>3.12</v>
      </c>
      <c r="AC7" s="105">
        <f t="shared" si="10"/>
        <v>78</v>
      </c>
      <c r="AD7" s="107">
        <f t="shared" si="11"/>
        <v>869.85</v>
      </c>
      <c r="AE7" s="37" t="s">
        <v>29</v>
      </c>
    </row>
    <row r="8" spans="1:44" s="112" customFormat="1" ht="25" customHeight="1" x14ac:dyDescent="0.75">
      <c r="A8" s="108" t="s">
        <v>47</v>
      </c>
      <c r="B8" s="108" t="s">
        <v>48</v>
      </c>
      <c r="C8" s="109">
        <v>0.58209999999999995</v>
      </c>
      <c r="D8" s="108" t="s">
        <v>49</v>
      </c>
      <c r="E8" s="108" t="s">
        <v>50</v>
      </c>
      <c r="F8" s="108">
        <v>14017.5</v>
      </c>
      <c r="G8" s="110">
        <f>F8*C8</f>
        <v>8159.5867499999995</v>
      </c>
      <c r="H8" s="108">
        <v>16872</v>
      </c>
      <c r="I8" s="110">
        <f>H8*C8</f>
        <v>9821.1911999999993</v>
      </c>
      <c r="J8" s="108">
        <v>14739</v>
      </c>
      <c r="K8" s="110">
        <f t="shared" si="1"/>
        <v>8579.571899999999</v>
      </c>
      <c r="L8" s="108">
        <v>5283</v>
      </c>
      <c r="M8" s="110">
        <f t="shared" si="2"/>
        <v>3075.2342999999996</v>
      </c>
      <c r="N8" s="108">
        <v>2031</v>
      </c>
      <c r="O8" s="110">
        <f t="shared" si="3"/>
        <v>1182.2450999999999</v>
      </c>
      <c r="P8" s="108">
        <v>4284</v>
      </c>
      <c r="Q8" s="110">
        <f t="shared" si="4"/>
        <v>2493.7163999999998</v>
      </c>
      <c r="R8" s="108">
        <v>11593</v>
      </c>
      <c r="S8" s="110">
        <f t="shared" si="5"/>
        <v>6748.2852999999996</v>
      </c>
      <c r="T8" s="108">
        <v>14343</v>
      </c>
      <c r="U8" s="110">
        <f t="shared" si="6"/>
        <v>8349.0602999999992</v>
      </c>
      <c r="V8" s="127">
        <v>15001</v>
      </c>
      <c r="W8" s="110">
        <f t="shared" si="7"/>
        <v>8732.0820999999996</v>
      </c>
      <c r="X8" s="127">
        <v>19031</v>
      </c>
      <c r="Y8" s="110">
        <f t="shared" si="8"/>
        <v>11077.945099999999</v>
      </c>
      <c r="Z8" s="127">
        <v>28069</v>
      </c>
      <c r="AA8" s="110">
        <f t="shared" si="9"/>
        <v>16338.964899999999</v>
      </c>
      <c r="AB8" s="127">
        <v>26683</v>
      </c>
      <c r="AC8" s="110">
        <f t="shared" si="10"/>
        <v>15532.174299999999</v>
      </c>
      <c r="AD8" s="111">
        <f t="shared" si="11"/>
        <v>100090.05764999999</v>
      </c>
      <c r="AE8" s="108" t="s">
        <v>29</v>
      </c>
    </row>
    <row r="9" spans="1:44" ht="25" customHeight="1" x14ac:dyDescent="0.75">
      <c r="A9" s="137" t="s">
        <v>51</v>
      </c>
      <c r="B9" s="108" t="s">
        <v>52</v>
      </c>
      <c r="C9" s="109">
        <v>2.0859000000000001</v>
      </c>
      <c r="D9" s="108" t="s">
        <v>53</v>
      </c>
      <c r="E9" s="108" t="s">
        <v>38</v>
      </c>
      <c r="F9" s="108">
        <v>72.180000000000007</v>
      </c>
      <c r="G9" s="110">
        <f t="shared" si="0"/>
        <v>150.56026200000002</v>
      </c>
      <c r="H9" s="108">
        <v>41.56</v>
      </c>
      <c r="I9" s="110">
        <f t="shared" si="12"/>
        <v>86.690004000000002</v>
      </c>
      <c r="J9" s="108">
        <v>28.43</v>
      </c>
      <c r="K9" s="110">
        <f t="shared" si="1"/>
        <v>59.302137000000002</v>
      </c>
      <c r="L9" s="108">
        <v>28.43</v>
      </c>
      <c r="M9" s="110">
        <f t="shared" si="2"/>
        <v>59.302137000000002</v>
      </c>
      <c r="N9" s="108">
        <v>30.62</v>
      </c>
      <c r="O9" s="110">
        <f t="shared" si="3"/>
        <v>63.870258000000007</v>
      </c>
      <c r="P9" s="108">
        <v>2.1800000000000002</v>
      </c>
      <c r="Q9" s="110">
        <f t="shared" si="4"/>
        <v>4.5472620000000008</v>
      </c>
      <c r="R9" s="108">
        <v>39.369999999999997</v>
      </c>
      <c r="S9" s="110">
        <f t="shared" si="5"/>
        <v>82.121882999999997</v>
      </c>
      <c r="T9" s="108">
        <v>41.56</v>
      </c>
      <c r="U9" s="110">
        <f t="shared" si="6"/>
        <v>86.690004000000002</v>
      </c>
      <c r="V9" s="128">
        <v>115</v>
      </c>
      <c r="W9" s="110">
        <f t="shared" si="7"/>
        <v>239.8785</v>
      </c>
      <c r="X9" s="128">
        <v>100</v>
      </c>
      <c r="Y9" s="110">
        <f t="shared" si="8"/>
        <v>208.59</v>
      </c>
      <c r="Z9" s="128">
        <v>172.5</v>
      </c>
      <c r="AA9" s="110">
        <f t="shared" si="9"/>
        <v>359.81774999999999</v>
      </c>
      <c r="AB9" s="128">
        <v>110</v>
      </c>
      <c r="AC9" s="110">
        <f t="shared" si="10"/>
        <v>229.44900000000001</v>
      </c>
      <c r="AD9" s="111">
        <f t="shared" si="11"/>
        <v>1630.819197</v>
      </c>
      <c r="AE9" s="108" t="s">
        <v>29</v>
      </c>
    </row>
    <row r="10" spans="1:44" s="114" customFormat="1" ht="25" customHeight="1" x14ac:dyDescent="0.3">
      <c r="A10" s="138"/>
      <c r="B10" s="108" t="s">
        <v>57</v>
      </c>
      <c r="C10" s="113">
        <v>0.32379999999999998</v>
      </c>
      <c r="D10" s="37" t="s">
        <v>55</v>
      </c>
      <c r="E10" s="37" t="s">
        <v>56</v>
      </c>
      <c r="F10" s="37">
        <v>228</v>
      </c>
      <c r="G10" s="105">
        <f t="shared" si="0"/>
        <v>73.826399999999992</v>
      </c>
      <c r="H10" s="37">
        <v>183</v>
      </c>
      <c r="I10" s="105">
        <f t="shared" si="12"/>
        <v>59.255399999999995</v>
      </c>
      <c r="J10" s="37">
        <v>252</v>
      </c>
      <c r="K10" s="105">
        <f t="shared" si="1"/>
        <v>81.5976</v>
      </c>
      <c r="L10" s="37">
        <v>33.75</v>
      </c>
      <c r="M10" s="105">
        <f t="shared" si="2"/>
        <v>10.928249999999998</v>
      </c>
      <c r="N10" s="37">
        <v>28.5</v>
      </c>
      <c r="O10" s="105">
        <f t="shared" si="3"/>
        <v>9.2282999999999991</v>
      </c>
      <c r="P10" s="37">
        <v>44.25</v>
      </c>
      <c r="Q10" s="105">
        <f t="shared" si="4"/>
        <v>14.328149999999999</v>
      </c>
      <c r="R10" s="37">
        <v>97.5</v>
      </c>
      <c r="S10" s="105">
        <f t="shared" si="5"/>
        <v>31.570499999999999</v>
      </c>
      <c r="T10" s="37">
        <v>143.25</v>
      </c>
      <c r="U10" s="105">
        <f t="shared" si="6"/>
        <v>46.384349999999998</v>
      </c>
      <c r="V10" s="37">
        <v>120</v>
      </c>
      <c r="W10" s="105">
        <f>V10*C10</f>
        <v>38.855999999999995</v>
      </c>
      <c r="X10" s="37">
        <v>150</v>
      </c>
      <c r="Y10" s="105">
        <f t="shared" si="8"/>
        <v>48.569999999999993</v>
      </c>
      <c r="Z10" s="37">
        <v>140</v>
      </c>
      <c r="AA10" s="105">
        <f t="shared" si="9"/>
        <v>45.331999999999994</v>
      </c>
      <c r="AB10" s="37">
        <v>144</v>
      </c>
      <c r="AC10" s="105">
        <f t="shared" si="10"/>
        <v>46.627199999999995</v>
      </c>
      <c r="AD10" s="107">
        <f t="shared" si="11"/>
        <v>506.50414999999992</v>
      </c>
      <c r="AE10" s="37" t="s">
        <v>29</v>
      </c>
    </row>
    <row r="11" spans="1:44" s="117" customFormat="1" ht="25" customHeight="1" x14ac:dyDescent="0.3">
      <c r="A11" s="115"/>
      <c r="B11" s="115"/>
      <c r="C11" s="115"/>
      <c r="D11" s="115"/>
      <c r="E11" s="115"/>
      <c r="F11" s="115">
        <f>SUM(F6:F10)</f>
        <v>14485.6</v>
      </c>
      <c r="G11" s="115">
        <f t="shared" ref="G11:AC11" si="13">SUM(G6:G10)</f>
        <v>8924.9660839999997</v>
      </c>
      <c r="H11" s="115">
        <f t="shared" si="13"/>
        <v>17269.650000000001</v>
      </c>
      <c r="I11" s="115">
        <f t="shared" si="13"/>
        <v>10522.318857999999</v>
      </c>
      <c r="J11" s="115">
        <f t="shared" si="13"/>
        <v>15089.380000000001</v>
      </c>
      <c r="K11" s="115">
        <f t="shared" si="13"/>
        <v>8996.5818189999991</v>
      </c>
      <c r="L11" s="115">
        <f t="shared" si="13"/>
        <v>5347.0280000000002</v>
      </c>
      <c r="M11" s="115">
        <f t="shared" si="13"/>
        <v>3191.6646869999995</v>
      </c>
      <c r="N11" s="115">
        <f t="shared" si="13"/>
        <v>2270.0039999999999</v>
      </c>
      <c r="O11" s="115">
        <f t="shared" si="13"/>
        <v>1788.3118099999999</v>
      </c>
      <c r="P11" s="115">
        <f t="shared" si="13"/>
        <v>4431.9920000000002</v>
      </c>
      <c r="Q11" s="115">
        <f t="shared" si="13"/>
        <v>2834.3363099999997</v>
      </c>
      <c r="R11" s="115">
        <f t="shared" si="13"/>
        <v>11853.220000000001</v>
      </c>
      <c r="S11" s="115">
        <f t="shared" si="13"/>
        <v>7292.6614489999993</v>
      </c>
      <c r="T11" s="115">
        <f t="shared" si="13"/>
        <v>14551.609999999999</v>
      </c>
      <c r="U11" s="115">
        <f t="shared" si="13"/>
        <v>8631.5815459999994</v>
      </c>
      <c r="V11" s="115">
        <f t="shared" si="13"/>
        <v>15237.83</v>
      </c>
      <c r="W11" s="115">
        <f t="shared" si="13"/>
        <v>9056.5666000000001</v>
      </c>
      <c r="X11" s="115">
        <f t="shared" si="13"/>
        <v>19334.37</v>
      </c>
      <c r="Y11" s="115">
        <f t="shared" si="13"/>
        <v>11520.308797999998</v>
      </c>
      <c r="Z11" s="115">
        <f t="shared" si="13"/>
        <v>28433.54</v>
      </c>
      <c r="AA11" s="115">
        <f t="shared" si="13"/>
        <v>16968.398397999998</v>
      </c>
      <c r="AB11" s="115">
        <f t="shared" si="13"/>
        <v>26995.75</v>
      </c>
      <c r="AC11" s="115">
        <f t="shared" si="13"/>
        <v>16038.932597999999</v>
      </c>
      <c r="AD11" s="116">
        <f>SUM(AD6:AD10)</f>
        <v>105766.62895699998</v>
      </c>
      <c r="AE11" s="115"/>
    </row>
    <row r="12" spans="1:44" s="124" customFormat="1" ht="25" customHeight="1" x14ac:dyDescent="0.3">
      <c r="A12" s="118"/>
      <c r="B12" s="119"/>
      <c r="C12" s="120"/>
      <c r="D12" s="121"/>
      <c r="E12" s="121"/>
      <c r="F12" s="121"/>
      <c r="G12" s="122"/>
      <c r="H12" s="121"/>
      <c r="I12" s="122"/>
      <c r="J12" s="121"/>
      <c r="K12" s="122"/>
      <c r="L12" s="121"/>
      <c r="M12" s="122"/>
      <c r="N12" s="121"/>
      <c r="O12" s="122"/>
      <c r="P12" s="121"/>
      <c r="Q12" s="122"/>
      <c r="R12" s="121"/>
      <c r="S12" s="122"/>
      <c r="T12" s="121"/>
      <c r="U12" s="122"/>
      <c r="V12" s="121"/>
      <c r="W12" s="122"/>
      <c r="X12" s="121"/>
      <c r="Y12" s="122"/>
      <c r="Z12" s="121"/>
      <c r="AA12" s="122"/>
      <c r="AB12" s="121"/>
      <c r="AC12" s="122"/>
      <c r="AD12" s="123"/>
      <c r="AE12" s="121"/>
      <c r="AR12" s="118"/>
    </row>
    <row r="13" spans="1:44" s="124" customFormat="1" ht="25" customHeight="1" x14ac:dyDescent="0.3">
      <c r="A13" s="118"/>
      <c r="B13" s="119"/>
      <c r="C13" s="120"/>
      <c r="D13" s="121"/>
      <c r="E13" s="121"/>
      <c r="F13" s="121"/>
      <c r="G13" s="122"/>
      <c r="H13" s="121"/>
      <c r="I13" s="122"/>
      <c r="J13" s="121"/>
      <c r="K13" s="122"/>
      <c r="L13" s="121"/>
      <c r="M13" s="122"/>
      <c r="N13" s="121"/>
      <c r="O13" s="122"/>
      <c r="P13" s="121"/>
      <c r="Q13" s="122"/>
      <c r="R13" s="121"/>
      <c r="S13" s="122"/>
      <c r="T13" s="121"/>
      <c r="U13" s="122"/>
      <c r="V13" s="121"/>
      <c r="W13" s="122"/>
      <c r="X13" s="121"/>
      <c r="Y13" s="122"/>
      <c r="Z13" s="121"/>
      <c r="AA13" s="122"/>
      <c r="AB13" s="121"/>
      <c r="AC13" s="122"/>
      <c r="AD13" s="123"/>
      <c r="AE13" s="121"/>
      <c r="AR13" s="118"/>
    </row>
    <row r="14" spans="1:44" ht="25" customHeight="1" x14ac:dyDescent="0.3">
      <c r="G14" s="68"/>
      <c r="AR14" s="67"/>
    </row>
    <row r="15" spans="1:44" ht="25" customHeight="1" x14ac:dyDescent="0.3">
      <c r="B15" s="133" t="s">
        <v>126</v>
      </c>
      <c r="C15" s="133"/>
      <c r="D15" s="133"/>
      <c r="E15" s="133"/>
      <c r="F15" s="76" t="s">
        <v>60</v>
      </c>
      <c r="K15" s="134"/>
      <c r="L15" s="134"/>
      <c r="M15" s="134"/>
      <c r="N15" s="134"/>
      <c r="P15" s="134"/>
      <c r="Q15" s="134"/>
      <c r="R15" s="134"/>
      <c r="S15" s="134"/>
      <c r="AR15" s="67"/>
    </row>
    <row r="16" spans="1:44" ht="25" customHeight="1" x14ac:dyDescent="0.3">
      <c r="B16" s="38" t="s">
        <v>61</v>
      </c>
      <c r="C16" s="38" t="s">
        <v>62</v>
      </c>
      <c r="D16" s="38" t="s">
        <v>63</v>
      </c>
      <c r="E16" s="38" t="s">
        <v>5</v>
      </c>
      <c r="K16" s="66"/>
      <c r="L16" s="66"/>
      <c r="M16" s="66"/>
      <c r="N16" s="66"/>
      <c r="P16" s="66"/>
      <c r="Q16" s="66"/>
      <c r="R16" s="66"/>
      <c r="S16" s="66"/>
      <c r="AR16" s="67"/>
    </row>
    <row r="17" spans="1:49" ht="25" customHeight="1" x14ac:dyDescent="0.3">
      <c r="B17" s="33" t="s">
        <v>23</v>
      </c>
      <c r="C17" s="125">
        <f>(SUM(AD6:AD7))/1000</f>
        <v>3.5392479599999995</v>
      </c>
      <c r="D17" s="126">
        <f>(C17*100)/$C$20</f>
        <v>3.3462803862633272</v>
      </c>
      <c r="E17" s="33" t="s">
        <v>29</v>
      </c>
      <c r="K17" s="69"/>
      <c r="L17" s="70"/>
      <c r="M17" s="71"/>
      <c r="N17" s="69"/>
      <c r="P17" s="69"/>
      <c r="Q17" s="70"/>
      <c r="R17" s="71"/>
      <c r="S17" s="69"/>
    </row>
    <row r="18" spans="1:49" ht="25" customHeight="1" x14ac:dyDescent="0.3">
      <c r="B18" s="33" t="s">
        <v>47</v>
      </c>
      <c r="C18" s="34">
        <f>$AD$8/1000</f>
        <v>100.09005764999999</v>
      </c>
      <c r="D18" s="35">
        <f>(C18*100)/$C$20</f>
        <v>94.63292783084934</v>
      </c>
      <c r="E18" s="33" t="s">
        <v>29</v>
      </c>
      <c r="K18" s="69"/>
      <c r="L18" s="70"/>
      <c r="M18" s="71"/>
      <c r="N18" s="69"/>
      <c r="P18" s="69"/>
      <c r="Q18" s="70"/>
      <c r="R18" s="71"/>
      <c r="S18" s="69"/>
      <c r="AW18" s="32"/>
    </row>
    <row r="19" spans="1:49" ht="25" customHeight="1" x14ac:dyDescent="0.3">
      <c r="B19" s="33" t="s">
        <v>51</v>
      </c>
      <c r="C19" s="125">
        <f>SUM(AD9:AD10)/1000</f>
        <v>2.1373233470000002</v>
      </c>
      <c r="D19" s="126">
        <f>(C19*100)/$C$20</f>
        <v>2.0207917828873425</v>
      </c>
      <c r="E19" s="33" t="s">
        <v>29</v>
      </c>
      <c r="K19" s="69"/>
      <c r="L19" s="70"/>
      <c r="M19" s="71"/>
      <c r="N19" s="69"/>
      <c r="P19" s="69"/>
      <c r="Q19" s="70"/>
      <c r="R19" s="71"/>
      <c r="S19" s="69"/>
      <c r="AW19" s="32"/>
    </row>
    <row r="20" spans="1:49" ht="25" customHeight="1" x14ac:dyDescent="0.3">
      <c r="B20" s="33" t="s">
        <v>20</v>
      </c>
      <c r="C20" s="34">
        <f>SUM(C17:C19)</f>
        <v>105.76662895699999</v>
      </c>
      <c r="D20" s="35">
        <f>(C20*100)/$C$20</f>
        <v>100</v>
      </c>
      <c r="E20" s="33" t="s">
        <v>29</v>
      </c>
      <c r="K20" s="69"/>
      <c r="L20" s="70"/>
      <c r="M20" s="71"/>
      <c r="N20" s="69"/>
      <c r="P20" s="69"/>
      <c r="Q20" s="70"/>
      <c r="R20" s="71"/>
      <c r="S20" s="69"/>
      <c r="AW20" s="32"/>
    </row>
    <row r="21" spans="1:49" ht="25" customHeight="1" x14ac:dyDescent="0.3">
      <c r="AW21" s="32"/>
    </row>
    <row r="22" spans="1:49" ht="25" customHeight="1" x14ac:dyDescent="0.3">
      <c r="AW22" s="32"/>
    </row>
    <row r="23" spans="1:49" ht="25" customHeight="1" x14ac:dyDescent="0.3">
      <c r="AW23" s="32"/>
    </row>
    <row r="24" spans="1:49" ht="25" customHeight="1" x14ac:dyDescent="0.3">
      <c r="AW24" s="32"/>
    </row>
    <row r="25" spans="1:49" ht="25" customHeight="1" x14ac:dyDescent="0.3">
      <c r="AW25" s="32"/>
    </row>
    <row r="26" spans="1:49" ht="25" customHeight="1" x14ac:dyDescent="0.3">
      <c r="A26" s="72"/>
      <c r="B26" s="70"/>
      <c r="AW26" s="32"/>
    </row>
    <row r="27" spans="1:49" ht="25" customHeight="1" x14ac:dyDescent="0.3">
      <c r="A27" s="72"/>
      <c r="B27" s="70"/>
      <c r="AW27" s="32"/>
    </row>
    <row r="28" spans="1:49" ht="25" customHeight="1" x14ac:dyDescent="0.3">
      <c r="A28" s="72"/>
      <c r="B28" s="70"/>
      <c r="AW28" s="32"/>
    </row>
    <row r="29" spans="1:49" ht="25" customHeight="1" x14ac:dyDescent="0.3">
      <c r="AW29" s="32"/>
    </row>
    <row r="30" spans="1:49" ht="25" customHeight="1" x14ac:dyDescent="0.3">
      <c r="AW30" s="32"/>
    </row>
    <row r="31" spans="1:49" ht="25" customHeight="1" x14ac:dyDescent="0.3">
      <c r="AW31" s="32"/>
    </row>
  </sheetData>
  <mergeCells count="20">
    <mergeCell ref="A6:A7"/>
    <mergeCell ref="A9:A10"/>
    <mergeCell ref="B15:E15"/>
    <mergeCell ref="K15:N15"/>
    <mergeCell ref="P15:S15"/>
    <mergeCell ref="A2:AE2"/>
    <mergeCell ref="A3:A5"/>
    <mergeCell ref="B3:B5"/>
    <mergeCell ref="C3:C5"/>
    <mergeCell ref="D3:D5"/>
    <mergeCell ref="E3:E5"/>
    <mergeCell ref="F3:AD3"/>
    <mergeCell ref="AE3:AE5"/>
    <mergeCell ref="R4:S4"/>
    <mergeCell ref="T4:U4"/>
    <mergeCell ref="X4:Y4"/>
    <mergeCell ref="Z4:AA4"/>
    <mergeCell ref="AB4:AC4"/>
    <mergeCell ref="AD4:AD5"/>
    <mergeCell ref="V4:W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BE7D6-641D-4BC5-BE49-823DDBB28E20}">
  <dimension ref="A1:AW45"/>
  <sheetViews>
    <sheetView view="pageBreakPreview" topLeftCell="A10" zoomScale="70" zoomScaleNormal="25" zoomScaleSheetLayoutView="70" workbookViewId="0">
      <selection activeCell="G24" sqref="G24"/>
    </sheetView>
  </sheetViews>
  <sheetFormatPr defaultColWidth="9" defaultRowHeight="24.9" customHeight="1" x14ac:dyDescent="0.3"/>
  <cols>
    <col min="1" max="1" width="12.0820312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9140625" style="30" bestFit="1" customWidth="1"/>
    <col min="7" max="7" width="7.9140625" style="30" bestFit="1" customWidth="1"/>
    <col min="8" max="8" width="9.9140625" style="30" bestFit="1" customWidth="1"/>
    <col min="9" max="9" width="8.9140625" style="30" bestFit="1" customWidth="1"/>
    <col min="10" max="10" width="9.9140625" style="32" bestFit="1" customWidth="1"/>
    <col min="11" max="11" width="8.9140625" style="30" bestFit="1" customWidth="1"/>
    <col min="12" max="12" width="9.9140625" style="30" bestFit="1" customWidth="1"/>
    <col min="13" max="13" width="8.9140625" style="30" bestFit="1" customWidth="1"/>
    <col min="14" max="14" width="9.9140625" style="30" bestFit="1" customWidth="1"/>
    <col min="15" max="15" width="8.9140625" style="30" bestFit="1" customWidth="1"/>
    <col min="16" max="16" width="9.9140625" style="30" bestFit="1" customWidth="1"/>
    <col min="17" max="17" width="8.9140625" style="30" bestFit="1" customWidth="1"/>
    <col min="18" max="18" width="9.9140625" style="30" bestFit="1" customWidth="1"/>
    <col min="19" max="19" width="8.9140625" style="30" bestFit="1" customWidth="1"/>
    <col min="20" max="20" width="9.9140625" style="30" bestFit="1" customWidth="1"/>
    <col min="21" max="21" width="8.9140625" style="30" bestFit="1" customWidth="1"/>
    <col min="22" max="22" width="9.9140625" style="30" bestFit="1" customWidth="1"/>
    <col min="23" max="23" width="8.9140625" style="30" bestFit="1" customWidth="1"/>
    <col min="24" max="24" width="9.9140625" style="30" bestFit="1" customWidth="1"/>
    <col min="25" max="25" width="8.9140625" style="30" bestFit="1" customWidth="1"/>
    <col min="26" max="26" width="9.9140625" style="30" bestFit="1" customWidth="1"/>
    <col min="27" max="27" width="8.9140625" style="30" bestFit="1" customWidth="1"/>
    <col min="28" max="28" width="9.9140625" style="30" bestFit="1" customWidth="1"/>
    <col min="29" max="29" width="14.6640625" style="30" bestFit="1" customWidth="1"/>
    <col min="30" max="30" width="9.914062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24.9" customHeight="1" x14ac:dyDescent="0.3">
      <c r="A1" s="40"/>
      <c r="B1" s="41"/>
      <c r="C1" s="41"/>
      <c r="D1" s="41"/>
      <c r="E1" s="41"/>
      <c r="F1" s="41"/>
      <c r="G1" s="41"/>
      <c r="H1" s="41"/>
      <c r="I1" s="41"/>
      <c r="J1" s="4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 t="s">
        <v>0</v>
      </c>
      <c r="AD1" s="41"/>
      <c r="AE1" s="41"/>
    </row>
    <row r="2" spans="1:31" ht="24.9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1" s="31" customFormat="1" ht="24.9" customHeight="1" x14ac:dyDescent="0.3">
      <c r="A3" s="136" t="s">
        <v>2</v>
      </c>
      <c r="B3" s="136" t="s">
        <v>3</v>
      </c>
      <c r="C3" s="136" t="s">
        <v>4</v>
      </c>
      <c r="D3" s="136" t="s">
        <v>5</v>
      </c>
      <c r="E3" s="136" t="s">
        <v>6</v>
      </c>
      <c r="F3" s="132" t="s">
        <v>7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6" t="s">
        <v>5</v>
      </c>
    </row>
    <row r="4" spans="1:31" s="31" customFormat="1" ht="24.9" customHeight="1" x14ac:dyDescent="0.3">
      <c r="A4" s="136"/>
      <c r="B4" s="136"/>
      <c r="C4" s="136"/>
      <c r="D4" s="136"/>
      <c r="E4" s="136"/>
      <c r="F4" s="132" t="s">
        <v>8</v>
      </c>
      <c r="G4" s="132"/>
      <c r="H4" s="132" t="s">
        <v>9</v>
      </c>
      <c r="I4" s="132"/>
      <c r="J4" s="132" t="s">
        <v>10</v>
      </c>
      <c r="K4" s="132"/>
      <c r="L4" s="132" t="s">
        <v>11</v>
      </c>
      <c r="M4" s="132"/>
      <c r="N4" s="132" t="s">
        <v>12</v>
      </c>
      <c r="O4" s="132"/>
      <c r="P4" s="132" t="s">
        <v>13</v>
      </c>
      <c r="Q4" s="132"/>
      <c r="R4" s="132" t="s">
        <v>14</v>
      </c>
      <c r="S4" s="132"/>
      <c r="T4" s="132" t="s">
        <v>15</v>
      </c>
      <c r="U4" s="132"/>
      <c r="V4" s="132" t="s">
        <v>16</v>
      </c>
      <c r="W4" s="132"/>
      <c r="X4" s="132" t="s">
        <v>17</v>
      </c>
      <c r="Y4" s="132"/>
      <c r="Z4" s="132" t="s">
        <v>18</v>
      </c>
      <c r="AA4" s="132"/>
      <c r="AB4" s="132" t="s">
        <v>19</v>
      </c>
      <c r="AC4" s="132"/>
      <c r="AD4" s="132" t="s">
        <v>20</v>
      </c>
      <c r="AE4" s="136"/>
    </row>
    <row r="5" spans="1:31" s="31" customFormat="1" ht="36.75" customHeight="1" x14ac:dyDescent="0.3">
      <c r="A5" s="136"/>
      <c r="B5" s="136"/>
      <c r="C5" s="136"/>
      <c r="D5" s="136"/>
      <c r="E5" s="136"/>
      <c r="F5" s="36" t="s">
        <v>21</v>
      </c>
      <c r="G5" s="36" t="s">
        <v>22</v>
      </c>
      <c r="H5" s="36" t="s">
        <v>21</v>
      </c>
      <c r="I5" s="36" t="s">
        <v>22</v>
      </c>
      <c r="J5" s="36" t="s">
        <v>21</v>
      </c>
      <c r="K5" s="36" t="s">
        <v>22</v>
      </c>
      <c r="L5" s="36" t="s">
        <v>21</v>
      </c>
      <c r="M5" s="36" t="s">
        <v>22</v>
      </c>
      <c r="N5" s="36" t="s">
        <v>21</v>
      </c>
      <c r="O5" s="36" t="s">
        <v>22</v>
      </c>
      <c r="P5" s="36" t="s">
        <v>21</v>
      </c>
      <c r="Q5" s="36" t="s">
        <v>22</v>
      </c>
      <c r="R5" s="36" t="s">
        <v>21</v>
      </c>
      <c r="S5" s="36" t="s">
        <v>22</v>
      </c>
      <c r="T5" s="36" t="s">
        <v>21</v>
      </c>
      <c r="U5" s="36" t="s">
        <v>22</v>
      </c>
      <c r="V5" s="36" t="s">
        <v>21</v>
      </c>
      <c r="W5" s="36" t="s">
        <v>22</v>
      </c>
      <c r="X5" s="36" t="s">
        <v>21</v>
      </c>
      <c r="Y5" s="36" t="s">
        <v>22</v>
      </c>
      <c r="Z5" s="36" t="s">
        <v>21</v>
      </c>
      <c r="AA5" s="36" t="s">
        <v>22</v>
      </c>
      <c r="AB5" s="36" t="s">
        <v>21</v>
      </c>
      <c r="AC5" s="36" t="s">
        <v>22</v>
      </c>
      <c r="AD5" s="132"/>
      <c r="AE5" s="136"/>
    </row>
    <row r="6" spans="1:31" ht="41" x14ac:dyDescent="0.3">
      <c r="A6" s="38" t="s">
        <v>23</v>
      </c>
      <c r="B6" s="43" t="s">
        <v>24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37"/>
    </row>
    <row r="7" spans="1:31" ht="24.9" customHeight="1" x14ac:dyDescent="0.3">
      <c r="A7" s="38"/>
      <c r="B7" s="43" t="s">
        <v>25</v>
      </c>
      <c r="C7" s="37"/>
      <c r="D7" s="37"/>
      <c r="E7" s="37"/>
      <c r="F7" s="37"/>
      <c r="G7" s="44"/>
      <c r="H7" s="41"/>
      <c r="I7" s="41"/>
      <c r="J7" s="42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ht="24.9" customHeight="1" x14ac:dyDescent="0.3">
      <c r="A8" s="40"/>
      <c r="B8" s="45" t="s">
        <v>26</v>
      </c>
      <c r="C8" s="46">
        <v>2.7080000000000002</v>
      </c>
      <c r="D8" s="37" t="s">
        <v>27</v>
      </c>
      <c r="E8" s="37" t="s">
        <v>28</v>
      </c>
      <c r="F8" s="37">
        <v>0</v>
      </c>
      <c r="G8" s="47">
        <f>F8*C8</f>
        <v>0</v>
      </c>
      <c r="H8" s="37">
        <v>0</v>
      </c>
      <c r="I8" s="47">
        <f>H8*C8</f>
        <v>0</v>
      </c>
      <c r="J8" s="37">
        <v>0</v>
      </c>
      <c r="K8" s="47">
        <f>J8*C8</f>
        <v>0</v>
      </c>
      <c r="L8" s="37">
        <v>0</v>
      </c>
      <c r="M8" s="47">
        <f>L8*C8</f>
        <v>0</v>
      </c>
      <c r="N8" s="37">
        <v>0</v>
      </c>
      <c r="O8" s="47">
        <f>N8*C8</f>
        <v>0</v>
      </c>
      <c r="P8" s="37">
        <v>0</v>
      </c>
      <c r="Q8" s="47">
        <f>P8*C8</f>
        <v>0</v>
      </c>
      <c r="R8" s="37">
        <v>0</v>
      </c>
      <c r="S8" s="47">
        <f>R8*C8</f>
        <v>0</v>
      </c>
      <c r="T8" s="37">
        <v>0</v>
      </c>
      <c r="U8" s="47">
        <f>T8*C8</f>
        <v>0</v>
      </c>
      <c r="V8" s="37">
        <v>0</v>
      </c>
      <c r="W8" s="47">
        <f>V8*C8</f>
        <v>0</v>
      </c>
      <c r="X8" s="37">
        <v>0</v>
      </c>
      <c r="Y8" s="47">
        <f>X8*C8</f>
        <v>0</v>
      </c>
      <c r="Z8" s="37">
        <v>0</v>
      </c>
      <c r="AA8" s="47">
        <f>Z8*C8</f>
        <v>0</v>
      </c>
      <c r="AB8" s="37">
        <v>0</v>
      </c>
      <c r="AC8" s="47">
        <f>AB8*C8</f>
        <v>0</v>
      </c>
      <c r="AD8" s="48">
        <f>G8+I8+K8+M8+O8+Q8+S8+U8+W8+Y8+AA8+AC8</f>
        <v>0</v>
      </c>
      <c r="AE8" s="37" t="s">
        <v>29</v>
      </c>
    </row>
    <row r="9" spans="1:31" ht="24.9" customHeight="1" x14ac:dyDescent="0.3">
      <c r="A9" s="49"/>
      <c r="B9" s="45" t="s">
        <v>30</v>
      </c>
      <c r="C9" s="46">
        <v>2.7080000000000002</v>
      </c>
      <c r="D9" s="37" t="s">
        <v>27</v>
      </c>
      <c r="E9" s="37" t="s">
        <v>28</v>
      </c>
      <c r="F9" s="37">
        <v>0</v>
      </c>
      <c r="G9" s="47">
        <f t="shared" ref="G9:G23" si="0">F9*C9</f>
        <v>0</v>
      </c>
      <c r="H9" s="37">
        <v>0</v>
      </c>
      <c r="I9" s="47">
        <f t="shared" ref="I9:I23" si="1">H9*C9</f>
        <v>0</v>
      </c>
      <c r="J9" s="37">
        <v>0</v>
      </c>
      <c r="K9" s="47">
        <f t="shared" ref="K9:K23" si="2">J9*C9</f>
        <v>0</v>
      </c>
      <c r="L9" s="37">
        <v>0</v>
      </c>
      <c r="M9" s="47">
        <f t="shared" ref="M9:M23" si="3">L9*C9</f>
        <v>0</v>
      </c>
      <c r="N9" s="37">
        <v>0</v>
      </c>
      <c r="O9" s="47">
        <f t="shared" ref="O9:O23" si="4">N9*C9</f>
        <v>0</v>
      </c>
      <c r="P9" s="37">
        <v>0</v>
      </c>
      <c r="Q9" s="47">
        <f t="shared" ref="Q9:Q23" si="5">P9*C9</f>
        <v>0</v>
      </c>
      <c r="R9" s="37">
        <v>0</v>
      </c>
      <c r="S9" s="47">
        <f t="shared" ref="S9:S23" si="6">R9*C9</f>
        <v>0</v>
      </c>
      <c r="T9" s="37">
        <v>0</v>
      </c>
      <c r="U9" s="47">
        <f t="shared" ref="U9:U23" si="7">T9*C9</f>
        <v>0</v>
      </c>
      <c r="V9" s="37">
        <v>0</v>
      </c>
      <c r="W9" s="47">
        <f t="shared" ref="W9:W23" si="8">V9*C9</f>
        <v>0</v>
      </c>
      <c r="X9" s="37">
        <v>0</v>
      </c>
      <c r="Y9" s="47">
        <f t="shared" ref="Y9:Y23" si="9">X9*C9</f>
        <v>0</v>
      </c>
      <c r="Z9" s="37">
        <v>0</v>
      </c>
      <c r="AA9" s="47">
        <f t="shared" ref="AA9:AA23" si="10">Z9*C9</f>
        <v>0</v>
      </c>
      <c r="AB9" s="37">
        <v>0</v>
      </c>
      <c r="AC9" s="47">
        <f t="shared" ref="AC9:AC23" si="11">AB9*C9</f>
        <v>0</v>
      </c>
      <c r="AD9" s="48">
        <f t="shared" ref="AD9:AD23" si="12">G9+I9+K9+M9+O9+Q9+S9+U9+W9+Y9+AA9+AC9</f>
        <v>0</v>
      </c>
      <c r="AE9" s="37" t="s">
        <v>29</v>
      </c>
    </row>
    <row r="10" spans="1:31" ht="41" x14ac:dyDescent="0.3">
      <c r="A10" s="49"/>
      <c r="B10" s="49" t="s">
        <v>31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>
        <f t="shared" si="7"/>
        <v>0</v>
      </c>
      <c r="V10" s="37"/>
      <c r="W10" s="47">
        <f t="shared" si="8"/>
        <v>0</v>
      </c>
      <c r="X10" s="37"/>
      <c r="Y10" s="47">
        <f t="shared" si="9"/>
        <v>0</v>
      </c>
      <c r="Z10" s="37"/>
      <c r="AA10" s="47">
        <f t="shared" si="10"/>
        <v>0</v>
      </c>
      <c r="AB10" s="37"/>
      <c r="AC10" s="47">
        <f t="shared" si="11"/>
        <v>0</v>
      </c>
      <c r="AD10" s="48"/>
      <c r="AE10" s="37"/>
    </row>
    <row r="11" spans="1:31" ht="41" x14ac:dyDescent="0.3">
      <c r="A11" s="49"/>
      <c r="B11" s="49" t="s">
        <v>32</v>
      </c>
      <c r="C11" s="46"/>
      <c r="D11" s="37"/>
      <c r="E11" s="37"/>
      <c r="F11" s="37"/>
      <c r="G11" s="47"/>
      <c r="H11" s="37"/>
      <c r="I11" s="47">
        <f t="shared" si="1"/>
        <v>0</v>
      </c>
      <c r="J11" s="37"/>
      <c r="K11" s="47">
        <f t="shared" si="2"/>
        <v>0</v>
      </c>
      <c r="L11" s="37"/>
      <c r="M11" s="47">
        <f t="shared" si="3"/>
        <v>0</v>
      </c>
      <c r="N11" s="37"/>
      <c r="O11" s="47">
        <f t="shared" si="4"/>
        <v>0</v>
      </c>
      <c r="P11" s="37"/>
      <c r="Q11" s="47">
        <f t="shared" si="5"/>
        <v>0</v>
      </c>
      <c r="R11" s="37"/>
      <c r="S11" s="47">
        <f t="shared" si="6"/>
        <v>0</v>
      </c>
      <c r="T11" s="37"/>
      <c r="U11" s="47">
        <f t="shared" si="7"/>
        <v>0</v>
      </c>
      <c r="V11" s="37"/>
      <c r="W11" s="47">
        <f t="shared" si="8"/>
        <v>0</v>
      </c>
      <c r="X11" s="37"/>
      <c r="Y11" s="47">
        <f t="shared" si="9"/>
        <v>0</v>
      </c>
      <c r="Z11" s="37"/>
      <c r="AA11" s="47">
        <f t="shared" si="10"/>
        <v>0</v>
      </c>
      <c r="AB11" s="37"/>
      <c r="AC11" s="47">
        <f t="shared" si="11"/>
        <v>0</v>
      </c>
      <c r="AD11" s="48"/>
      <c r="AE11" s="37"/>
    </row>
    <row r="12" spans="1:31" ht="24.9" customHeight="1" x14ac:dyDescent="0.3">
      <c r="A12" s="49"/>
      <c r="B12" s="45" t="s">
        <v>33</v>
      </c>
      <c r="C12" s="46">
        <v>2.7446000000000002</v>
      </c>
      <c r="D12" s="37" t="s">
        <v>27</v>
      </c>
      <c r="E12" s="37" t="s">
        <v>28</v>
      </c>
      <c r="F12" s="37">
        <v>113.19</v>
      </c>
      <c r="G12" s="47">
        <f t="shared" si="0"/>
        <v>310.66127399999999</v>
      </c>
      <c r="H12" s="37">
        <v>56.17</v>
      </c>
      <c r="I12" s="47">
        <f t="shared" si="1"/>
        <v>154.16418200000001</v>
      </c>
      <c r="J12" s="37">
        <v>111.91</v>
      </c>
      <c r="K12" s="47">
        <f t="shared" si="2"/>
        <v>307.14818600000001</v>
      </c>
      <c r="L12" s="37">
        <v>0</v>
      </c>
      <c r="M12" s="47">
        <v>0</v>
      </c>
      <c r="N12" s="37">
        <v>58.66</v>
      </c>
      <c r="O12" s="47">
        <f t="shared" si="4"/>
        <v>160.99823599999999</v>
      </c>
      <c r="P12" s="37">
        <v>49.3</v>
      </c>
      <c r="Q12" s="47">
        <f t="shared" si="5"/>
        <v>135.30878000000001</v>
      </c>
      <c r="R12" s="37">
        <v>55.41</v>
      </c>
      <c r="S12" s="47">
        <f t="shared" si="6"/>
        <v>152.07828599999999</v>
      </c>
      <c r="T12" s="37">
        <v>55</v>
      </c>
      <c r="U12" s="47">
        <f t="shared" si="7"/>
        <v>150.953</v>
      </c>
      <c r="V12" s="37">
        <v>87.5</v>
      </c>
      <c r="W12" s="47">
        <f t="shared" si="8"/>
        <v>240.1525</v>
      </c>
      <c r="X12" s="37">
        <v>43.14</v>
      </c>
      <c r="Y12" s="47">
        <f t="shared" si="9"/>
        <v>118.402044</v>
      </c>
      <c r="Z12" s="37">
        <v>83.32</v>
      </c>
      <c r="AA12" s="47">
        <f t="shared" si="10"/>
        <v>228.680072</v>
      </c>
      <c r="AB12" s="37">
        <v>76.849999999999994</v>
      </c>
      <c r="AC12" s="47">
        <f t="shared" si="11"/>
        <v>210.92250999999999</v>
      </c>
      <c r="AD12" s="48">
        <f t="shared" si="12"/>
        <v>2169.4690699999996</v>
      </c>
      <c r="AE12" s="37" t="s">
        <v>29</v>
      </c>
    </row>
    <row r="13" spans="1:31" ht="24.9" customHeight="1" x14ac:dyDescent="0.3">
      <c r="A13" s="49"/>
      <c r="B13" s="45" t="s">
        <v>34</v>
      </c>
      <c r="C13" s="46">
        <v>2.2376</v>
      </c>
      <c r="D13" s="37" t="s">
        <v>27</v>
      </c>
      <c r="E13" s="37" t="s">
        <v>28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>
        <v>0</v>
      </c>
      <c r="U13" s="47">
        <f t="shared" si="7"/>
        <v>0</v>
      </c>
      <c r="V13" s="37">
        <v>0</v>
      </c>
      <c r="W13" s="47">
        <f t="shared" si="8"/>
        <v>0</v>
      </c>
      <c r="X13" s="37">
        <v>0</v>
      </c>
      <c r="Y13" s="47">
        <f t="shared" si="9"/>
        <v>0</v>
      </c>
      <c r="Z13" s="37">
        <v>0</v>
      </c>
      <c r="AA13" s="47">
        <f t="shared" si="10"/>
        <v>0</v>
      </c>
      <c r="AB13" s="37">
        <v>0</v>
      </c>
      <c r="AC13" s="47">
        <f t="shared" si="11"/>
        <v>0</v>
      </c>
      <c r="AD13" s="48">
        <f t="shared" si="12"/>
        <v>0</v>
      </c>
      <c r="AE13" s="37" t="s">
        <v>29</v>
      </c>
    </row>
    <row r="14" spans="1:31" ht="24.9" customHeight="1" x14ac:dyDescent="0.3">
      <c r="A14" s="49"/>
      <c r="B14" s="45" t="s">
        <v>35</v>
      </c>
      <c r="C14" s="46">
        <v>2.2376</v>
      </c>
      <c r="D14" s="37" t="s">
        <v>27</v>
      </c>
      <c r="E14" s="37" t="s">
        <v>28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>
        <v>0</v>
      </c>
      <c r="U14" s="47">
        <f t="shared" si="7"/>
        <v>0</v>
      </c>
      <c r="V14" s="37">
        <v>0</v>
      </c>
      <c r="W14" s="47">
        <f t="shared" si="8"/>
        <v>0</v>
      </c>
      <c r="X14" s="37">
        <v>0</v>
      </c>
      <c r="Y14" s="47">
        <f t="shared" si="9"/>
        <v>0</v>
      </c>
      <c r="Z14" s="37">
        <v>0</v>
      </c>
      <c r="AA14" s="47">
        <f t="shared" si="10"/>
        <v>0</v>
      </c>
      <c r="AB14" s="37">
        <v>0</v>
      </c>
      <c r="AC14" s="47">
        <f t="shared" si="11"/>
        <v>0</v>
      </c>
      <c r="AD14" s="48">
        <f t="shared" si="12"/>
        <v>0</v>
      </c>
      <c r="AE14" s="37" t="s">
        <v>29</v>
      </c>
    </row>
    <row r="15" spans="1:31" ht="36" customHeight="1" x14ac:dyDescent="0.3">
      <c r="A15" s="49"/>
      <c r="B15" s="49" t="s">
        <v>36</v>
      </c>
      <c r="C15" s="46">
        <v>1</v>
      </c>
      <c r="D15" s="37" t="s">
        <v>37</v>
      </c>
      <c r="E15" s="37" t="s">
        <v>38</v>
      </c>
      <c r="F15" s="37">
        <v>0</v>
      </c>
      <c r="G15" s="47">
        <f t="shared" si="0"/>
        <v>0</v>
      </c>
      <c r="H15" s="37">
        <v>0</v>
      </c>
      <c r="I15" s="47">
        <f t="shared" si="1"/>
        <v>0</v>
      </c>
      <c r="J15" s="37">
        <v>0</v>
      </c>
      <c r="K15" s="47">
        <f t="shared" si="2"/>
        <v>0</v>
      </c>
      <c r="L15" s="37">
        <v>0</v>
      </c>
      <c r="M15" s="47">
        <f t="shared" si="3"/>
        <v>0</v>
      </c>
      <c r="N15" s="37">
        <v>0</v>
      </c>
      <c r="O15" s="47">
        <f t="shared" si="4"/>
        <v>0</v>
      </c>
      <c r="P15" s="37">
        <v>0</v>
      </c>
      <c r="Q15" s="47">
        <f t="shared" si="5"/>
        <v>0</v>
      </c>
      <c r="R15" s="37">
        <v>0</v>
      </c>
      <c r="S15" s="47">
        <f t="shared" si="6"/>
        <v>0</v>
      </c>
      <c r="T15" s="37">
        <v>0</v>
      </c>
      <c r="U15" s="47">
        <f t="shared" si="7"/>
        <v>0</v>
      </c>
      <c r="V15" s="37">
        <v>0</v>
      </c>
      <c r="W15" s="47">
        <f t="shared" si="8"/>
        <v>0</v>
      </c>
      <c r="X15" s="37">
        <v>0</v>
      </c>
      <c r="Y15" s="47">
        <f t="shared" si="9"/>
        <v>0</v>
      </c>
      <c r="Z15" s="37">
        <v>0</v>
      </c>
      <c r="AA15" s="47">
        <f t="shared" si="10"/>
        <v>0</v>
      </c>
      <c r="AB15" s="37">
        <v>0</v>
      </c>
      <c r="AC15" s="47">
        <f t="shared" si="11"/>
        <v>0</v>
      </c>
      <c r="AD15" s="48">
        <f t="shared" si="12"/>
        <v>0</v>
      </c>
      <c r="AE15" s="37" t="s">
        <v>29</v>
      </c>
    </row>
    <row r="16" spans="1:31" ht="41" x14ac:dyDescent="0.4">
      <c r="A16" s="49"/>
      <c r="B16" s="50" t="s">
        <v>39</v>
      </c>
      <c r="C16" s="51">
        <v>25</v>
      </c>
      <c r="D16" s="52" t="s">
        <v>40</v>
      </c>
      <c r="E16" s="52" t="s">
        <v>41</v>
      </c>
      <c r="F16" s="53">
        <v>5.28</v>
      </c>
      <c r="G16" s="54">
        <f t="shared" si="0"/>
        <v>132</v>
      </c>
      <c r="H16" s="55">
        <v>5.016</v>
      </c>
      <c r="I16" s="54">
        <f t="shared" si="1"/>
        <v>125.4</v>
      </c>
      <c r="J16" s="55">
        <v>6.6</v>
      </c>
      <c r="K16" s="54">
        <f t="shared" si="2"/>
        <v>165</v>
      </c>
      <c r="L16" s="55">
        <v>4.4880000000000004</v>
      </c>
      <c r="M16" s="54">
        <f t="shared" si="3"/>
        <v>112.20000000000002</v>
      </c>
      <c r="N16" s="55">
        <v>4.7519999999999998</v>
      </c>
      <c r="O16" s="54">
        <f t="shared" si="4"/>
        <v>118.8</v>
      </c>
      <c r="P16" s="55">
        <v>5.5439999999999996</v>
      </c>
      <c r="Q16" s="54">
        <f t="shared" si="5"/>
        <v>138.6</v>
      </c>
      <c r="R16" s="52">
        <v>0</v>
      </c>
      <c r="S16" s="54">
        <f t="shared" si="6"/>
        <v>0</v>
      </c>
      <c r="T16" s="52">
        <v>0</v>
      </c>
      <c r="U16" s="54">
        <f t="shared" si="7"/>
        <v>0</v>
      </c>
      <c r="V16" s="52">
        <v>0</v>
      </c>
      <c r="W16" s="54">
        <f t="shared" si="8"/>
        <v>0</v>
      </c>
      <c r="X16" s="52">
        <v>0</v>
      </c>
      <c r="Y16" s="54">
        <f t="shared" si="9"/>
        <v>0</v>
      </c>
      <c r="Z16" s="52">
        <v>0</v>
      </c>
      <c r="AA16" s="54">
        <f t="shared" si="10"/>
        <v>0</v>
      </c>
      <c r="AB16" s="52">
        <v>0</v>
      </c>
      <c r="AC16" s="54">
        <f t="shared" si="11"/>
        <v>0</v>
      </c>
      <c r="AD16" s="56">
        <f t="shared" si="12"/>
        <v>792</v>
      </c>
      <c r="AE16" s="52" t="s">
        <v>29</v>
      </c>
    </row>
    <row r="17" spans="1:49" ht="41" x14ac:dyDescent="0.3">
      <c r="A17" s="49"/>
      <c r="B17" s="57" t="s">
        <v>42</v>
      </c>
      <c r="C17" s="58">
        <v>25</v>
      </c>
      <c r="D17" s="59" t="s">
        <v>43</v>
      </c>
      <c r="E17" s="59" t="s">
        <v>41</v>
      </c>
      <c r="F17" s="60">
        <v>8.2631999999999997E-2</v>
      </c>
      <c r="G17" s="61">
        <f t="shared" si="0"/>
        <v>2.0657999999999999</v>
      </c>
      <c r="H17" s="60">
        <v>0.1086</v>
      </c>
      <c r="I17" s="61">
        <f t="shared" si="1"/>
        <v>2.7149999999999999</v>
      </c>
      <c r="J17" s="60">
        <v>8.5056000000000007E-2</v>
      </c>
      <c r="K17" s="61">
        <f t="shared" si="2"/>
        <v>2.1264000000000003</v>
      </c>
      <c r="L17" s="60">
        <v>7.0559999999999998E-2</v>
      </c>
      <c r="M17" s="61">
        <f t="shared" si="3"/>
        <v>1.764</v>
      </c>
      <c r="N17" s="60">
        <v>5.5800000000000002E-2</v>
      </c>
      <c r="O17" s="61">
        <f t="shared" si="4"/>
        <v>1.395</v>
      </c>
      <c r="P17" s="60">
        <v>9.9000000000000005E-2</v>
      </c>
      <c r="Q17" s="61">
        <f t="shared" si="5"/>
        <v>2.4750000000000001</v>
      </c>
      <c r="R17" s="59">
        <v>0</v>
      </c>
      <c r="S17" s="61">
        <f t="shared" si="6"/>
        <v>0</v>
      </c>
      <c r="T17" s="59">
        <v>0</v>
      </c>
      <c r="U17" s="61">
        <f t="shared" si="7"/>
        <v>0</v>
      </c>
      <c r="V17" s="59">
        <v>0</v>
      </c>
      <c r="W17" s="61">
        <f t="shared" si="8"/>
        <v>0</v>
      </c>
      <c r="X17" s="59">
        <v>0</v>
      </c>
      <c r="Y17" s="61">
        <f t="shared" si="9"/>
        <v>0</v>
      </c>
      <c r="Z17" s="59">
        <v>0</v>
      </c>
      <c r="AA17" s="61">
        <f t="shared" si="10"/>
        <v>0</v>
      </c>
      <c r="AB17" s="59">
        <v>0</v>
      </c>
      <c r="AC17" s="61">
        <f t="shared" si="11"/>
        <v>0</v>
      </c>
      <c r="AD17" s="62">
        <f t="shared" si="12"/>
        <v>12.541199999999998</v>
      </c>
      <c r="AE17" s="59" t="s">
        <v>29</v>
      </c>
    </row>
    <row r="18" spans="1:49" ht="33.75" customHeight="1" x14ac:dyDescent="0.3">
      <c r="A18" s="49"/>
      <c r="B18" s="49" t="s">
        <v>44</v>
      </c>
      <c r="C18" s="46">
        <v>1430</v>
      </c>
      <c r="D18" s="37" t="s">
        <v>45</v>
      </c>
      <c r="E18" s="39" t="s">
        <v>46</v>
      </c>
      <c r="F18" s="37">
        <v>0</v>
      </c>
      <c r="G18" s="47">
        <f t="shared" si="0"/>
        <v>0</v>
      </c>
      <c r="H18" s="37">
        <v>0</v>
      </c>
      <c r="I18" s="47">
        <f t="shared" si="1"/>
        <v>0</v>
      </c>
      <c r="J18" s="37">
        <v>0</v>
      </c>
      <c r="K18" s="47">
        <f t="shared" si="2"/>
        <v>0</v>
      </c>
      <c r="L18" s="37">
        <v>0</v>
      </c>
      <c r="M18" s="47">
        <f t="shared" si="3"/>
        <v>0</v>
      </c>
      <c r="N18" s="37">
        <v>0</v>
      </c>
      <c r="O18" s="47">
        <f t="shared" si="4"/>
        <v>0</v>
      </c>
      <c r="P18" s="37">
        <v>0</v>
      </c>
      <c r="Q18" s="47">
        <f t="shared" si="5"/>
        <v>0</v>
      </c>
      <c r="R18" s="37">
        <v>0</v>
      </c>
      <c r="S18" s="47">
        <f t="shared" si="6"/>
        <v>0</v>
      </c>
      <c r="T18" s="37">
        <v>0</v>
      </c>
      <c r="U18" s="47">
        <f t="shared" si="7"/>
        <v>0</v>
      </c>
      <c r="V18" s="37">
        <v>0</v>
      </c>
      <c r="W18" s="47">
        <f t="shared" si="8"/>
        <v>0</v>
      </c>
      <c r="X18" s="37">
        <v>0</v>
      </c>
      <c r="Y18" s="47">
        <f t="shared" si="9"/>
        <v>0</v>
      </c>
      <c r="Z18" s="37">
        <v>0</v>
      </c>
      <c r="AA18" s="47">
        <f t="shared" si="10"/>
        <v>0</v>
      </c>
      <c r="AB18" s="37">
        <v>0</v>
      </c>
      <c r="AC18" s="47">
        <f t="shared" si="11"/>
        <v>0</v>
      </c>
      <c r="AD18" s="48">
        <f t="shared" si="12"/>
        <v>0</v>
      </c>
      <c r="AE18" s="37" t="s">
        <v>29</v>
      </c>
    </row>
    <row r="19" spans="1:49" ht="24.9" customHeight="1" x14ac:dyDescent="0.3">
      <c r="A19" s="38" t="s">
        <v>47</v>
      </c>
      <c r="B19" s="45" t="s">
        <v>48</v>
      </c>
      <c r="C19" s="46">
        <v>0.49990000000000001</v>
      </c>
      <c r="D19" s="37" t="s">
        <v>49</v>
      </c>
      <c r="E19" s="37" t="s">
        <v>50</v>
      </c>
      <c r="F19" s="63">
        <v>17454</v>
      </c>
      <c r="G19" s="47">
        <f t="shared" si="0"/>
        <v>8725.2546000000002</v>
      </c>
      <c r="H19" s="63">
        <v>35044</v>
      </c>
      <c r="I19" s="47">
        <f t="shared" si="1"/>
        <v>17518.495600000002</v>
      </c>
      <c r="J19" s="63">
        <v>40279</v>
      </c>
      <c r="K19" s="47">
        <f>J19*C19</f>
        <v>20135.472099999999</v>
      </c>
      <c r="L19" s="63">
        <v>20623</v>
      </c>
      <c r="M19" s="47">
        <f t="shared" si="3"/>
        <v>10309.4377</v>
      </c>
      <c r="N19" s="63">
        <v>35941</v>
      </c>
      <c r="O19" s="47">
        <f t="shared" si="4"/>
        <v>17966.905900000002</v>
      </c>
      <c r="P19" s="63">
        <v>32392</v>
      </c>
      <c r="Q19" s="47">
        <f t="shared" si="5"/>
        <v>16192.7608</v>
      </c>
      <c r="R19" s="63">
        <v>32862</v>
      </c>
      <c r="S19" s="47">
        <f t="shared" si="6"/>
        <v>16427.713800000001</v>
      </c>
      <c r="T19" s="63">
        <v>38893</v>
      </c>
      <c r="U19" s="47">
        <f t="shared" si="7"/>
        <v>19442.610700000001</v>
      </c>
      <c r="V19" s="63">
        <v>36281</v>
      </c>
      <c r="W19" s="47">
        <f t="shared" si="8"/>
        <v>18136.871900000002</v>
      </c>
      <c r="X19" s="63">
        <v>20424</v>
      </c>
      <c r="Y19" s="47">
        <f t="shared" si="9"/>
        <v>10209.9576</v>
      </c>
      <c r="Z19" s="63">
        <v>26584</v>
      </c>
      <c r="AA19" s="47">
        <f t="shared" si="10"/>
        <v>13289.3416</v>
      </c>
      <c r="AB19" s="63">
        <v>24415</v>
      </c>
      <c r="AC19" s="47">
        <f t="shared" si="11"/>
        <v>12205.058500000001</v>
      </c>
      <c r="AD19" s="48">
        <f t="shared" si="12"/>
        <v>180559.88080000001</v>
      </c>
      <c r="AE19" s="37" t="s">
        <v>29</v>
      </c>
    </row>
    <row r="20" spans="1:49" ht="24.9" customHeight="1" x14ac:dyDescent="0.3">
      <c r="A20" s="38" t="s">
        <v>51</v>
      </c>
      <c r="B20" s="64" t="s">
        <v>52</v>
      </c>
      <c r="C20" s="46">
        <v>2.0859000000000001</v>
      </c>
      <c r="D20" s="37" t="s">
        <v>53</v>
      </c>
      <c r="E20" s="37" t="s">
        <v>38</v>
      </c>
      <c r="F20" s="65">
        <v>90</v>
      </c>
      <c r="G20" s="47">
        <f t="shared" si="0"/>
        <v>187.73099999999999</v>
      </c>
      <c r="H20" s="37">
        <v>145</v>
      </c>
      <c r="I20" s="47">
        <f t="shared" si="1"/>
        <v>302.45550000000003</v>
      </c>
      <c r="J20" s="37">
        <v>72.5</v>
      </c>
      <c r="K20" s="47">
        <f t="shared" si="2"/>
        <v>151.22775000000001</v>
      </c>
      <c r="L20" s="37">
        <v>55</v>
      </c>
      <c r="M20" s="47">
        <f>L20*C20</f>
        <v>114.72450000000001</v>
      </c>
      <c r="N20" s="37">
        <v>50</v>
      </c>
      <c r="O20" s="47">
        <f>N20*C20</f>
        <v>104.295</v>
      </c>
      <c r="P20" s="37">
        <v>70</v>
      </c>
      <c r="Q20" s="47">
        <f>P20*C20</f>
        <v>146.01300000000001</v>
      </c>
      <c r="R20" s="37">
        <v>195</v>
      </c>
      <c r="S20" s="47">
        <f t="shared" si="6"/>
        <v>406.75050000000005</v>
      </c>
      <c r="T20" s="37">
        <v>115</v>
      </c>
      <c r="U20" s="47">
        <f t="shared" si="7"/>
        <v>239.8785</v>
      </c>
      <c r="V20" s="37">
        <v>122.5</v>
      </c>
      <c r="W20" s="47">
        <f t="shared" si="8"/>
        <v>255.52275</v>
      </c>
      <c r="X20" s="37">
        <v>60</v>
      </c>
      <c r="Y20" s="47">
        <f t="shared" si="9"/>
        <v>125.15400000000001</v>
      </c>
      <c r="Z20" s="37">
        <v>65</v>
      </c>
      <c r="AA20" s="47">
        <f t="shared" si="10"/>
        <v>135.58350000000002</v>
      </c>
      <c r="AB20" s="37">
        <v>80</v>
      </c>
      <c r="AC20" s="47">
        <f t="shared" si="11"/>
        <v>166.87200000000001</v>
      </c>
      <c r="AD20" s="48">
        <f t="shared" si="12"/>
        <v>2336.2080000000001</v>
      </c>
      <c r="AE20" s="37" t="s">
        <v>29</v>
      </c>
    </row>
    <row r="21" spans="1:49" ht="24.9" customHeight="1" x14ac:dyDescent="0.3">
      <c r="A21" s="49"/>
      <c r="B21" s="45" t="s">
        <v>54</v>
      </c>
      <c r="C21" s="46">
        <v>0.80059999999999998</v>
      </c>
      <c r="D21" s="37" t="s">
        <v>55</v>
      </c>
      <c r="E21" s="37" t="s">
        <v>56</v>
      </c>
      <c r="F21" s="37">
        <v>0</v>
      </c>
      <c r="G21" s="47">
        <f t="shared" si="0"/>
        <v>0</v>
      </c>
      <c r="H21" s="37">
        <v>0</v>
      </c>
      <c r="I21" s="47">
        <f t="shared" si="1"/>
        <v>0</v>
      </c>
      <c r="J21" s="37">
        <v>0</v>
      </c>
      <c r="K21" s="47">
        <f t="shared" si="2"/>
        <v>0</v>
      </c>
      <c r="L21" s="37">
        <v>0</v>
      </c>
      <c r="M21" s="47">
        <f t="shared" si="3"/>
        <v>0</v>
      </c>
      <c r="N21" s="37">
        <v>0</v>
      </c>
      <c r="O21" s="47">
        <f t="shared" si="4"/>
        <v>0</v>
      </c>
      <c r="P21" s="37">
        <v>0</v>
      </c>
      <c r="Q21" s="47">
        <f t="shared" si="5"/>
        <v>0</v>
      </c>
      <c r="R21" s="37">
        <v>0</v>
      </c>
      <c r="S21" s="47">
        <f t="shared" si="6"/>
        <v>0</v>
      </c>
      <c r="T21" s="37">
        <v>0</v>
      </c>
      <c r="U21" s="47">
        <f t="shared" si="7"/>
        <v>0</v>
      </c>
      <c r="V21" s="37"/>
      <c r="W21" s="47">
        <f t="shared" si="8"/>
        <v>0</v>
      </c>
      <c r="X21" s="37">
        <v>0</v>
      </c>
      <c r="Y21" s="47">
        <f t="shared" si="9"/>
        <v>0</v>
      </c>
      <c r="Z21" s="37">
        <v>0</v>
      </c>
      <c r="AA21" s="47">
        <f t="shared" si="10"/>
        <v>0</v>
      </c>
      <c r="AB21" s="37">
        <v>0</v>
      </c>
      <c r="AC21" s="47">
        <f t="shared" si="11"/>
        <v>0</v>
      </c>
      <c r="AD21" s="48">
        <f t="shared" si="12"/>
        <v>0</v>
      </c>
      <c r="AE21" s="37" t="s">
        <v>29</v>
      </c>
    </row>
    <row r="22" spans="1:49" ht="24.9" customHeight="1" x14ac:dyDescent="0.3">
      <c r="A22" s="49"/>
      <c r="B22" s="64" t="s">
        <v>57</v>
      </c>
      <c r="C22" s="46">
        <v>0.32379999999999998</v>
      </c>
      <c r="D22" s="37" t="s">
        <v>55</v>
      </c>
      <c r="E22" s="37" t="s">
        <v>56</v>
      </c>
      <c r="F22" s="37">
        <v>473.13</v>
      </c>
      <c r="G22" s="47">
        <f t="shared" si="0"/>
        <v>153.19949399999999</v>
      </c>
      <c r="H22" s="37">
        <v>434.93</v>
      </c>
      <c r="I22" s="47">
        <f t="shared" si="1"/>
        <v>140.83033399999999</v>
      </c>
      <c r="J22" s="37">
        <v>369.41</v>
      </c>
      <c r="K22" s="47">
        <f t="shared" si="2"/>
        <v>119.614958</v>
      </c>
      <c r="L22" s="37">
        <v>231.12</v>
      </c>
      <c r="M22" s="47">
        <f t="shared" si="3"/>
        <v>74.836655999999991</v>
      </c>
      <c r="N22" s="37">
        <v>216.01</v>
      </c>
      <c r="O22" s="47">
        <f t="shared" si="4"/>
        <v>69.944037999999992</v>
      </c>
      <c r="P22" s="37">
        <v>244.15</v>
      </c>
      <c r="Q22" s="47">
        <f t="shared" si="5"/>
        <v>79.055769999999995</v>
      </c>
      <c r="R22" s="37">
        <v>326.75</v>
      </c>
      <c r="S22" s="47">
        <f t="shared" si="6"/>
        <v>105.80165</v>
      </c>
      <c r="T22" s="37">
        <v>298.26</v>
      </c>
      <c r="U22" s="47">
        <f t="shared" si="7"/>
        <v>96.576587999999987</v>
      </c>
      <c r="V22" s="37">
        <v>277.57</v>
      </c>
      <c r="W22" s="47">
        <f t="shared" si="8"/>
        <v>89.877165999999988</v>
      </c>
      <c r="X22" s="37">
        <v>295.14999999999998</v>
      </c>
      <c r="Y22" s="47">
        <f t="shared" si="9"/>
        <v>95.569569999999985</v>
      </c>
      <c r="Z22" s="37">
        <v>255.89</v>
      </c>
      <c r="AA22" s="47">
        <f t="shared" si="10"/>
        <v>82.857181999999995</v>
      </c>
      <c r="AB22" s="37">
        <v>296.67</v>
      </c>
      <c r="AC22" s="47">
        <f t="shared" si="11"/>
        <v>96.061745999999999</v>
      </c>
      <c r="AD22" s="48">
        <f t="shared" si="12"/>
        <v>1204.225152</v>
      </c>
      <c r="AE22" s="37" t="s">
        <v>29</v>
      </c>
      <c r="AR22" s="66"/>
    </row>
    <row r="23" spans="1:49" ht="24.9" customHeight="1" x14ac:dyDescent="0.3">
      <c r="A23" s="40"/>
      <c r="B23" s="41" t="s">
        <v>58</v>
      </c>
      <c r="C23" s="46">
        <v>2.3199999999999998</v>
      </c>
      <c r="D23" s="37" t="s">
        <v>53</v>
      </c>
      <c r="E23" s="39" t="s">
        <v>38</v>
      </c>
      <c r="F23" s="37">
        <v>0</v>
      </c>
      <c r="G23" s="47">
        <f t="shared" si="0"/>
        <v>0</v>
      </c>
      <c r="H23" s="37">
        <v>0</v>
      </c>
      <c r="I23" s="47">
        <f t="shared" si="1"/>
        <v>0</v>
      </c>
      <c r="J23" s="37">
        <v>0</v>
      </c>
      <c r="K23" s="47">
        <f t="shared" si="2"/>
        <v>0</v>
      </c>
      <c r="L23" s="37">
        <v>0</v>
      </c>
      <c r="M23" s="47">
        <f t="shared" si="3"/>
        <v>0</v>
      </c>
      <c r="N23" s="37">
        <v>0</v>
      </c>
      <c r="O23" s="47">
        <f t="shared" si="4"/>
        <v>0</v>
      </c>
      <c r="P23" s="37">
        <v>0</v>
      </c>
      <c r="Q23" s="47">
        <f t="shared" si="5"/>
        <v>0</v>
      </c>
      <c r="R23" s="37">
        <v>0</v>
      </c>
      <c r="S23" s="47">
        <f t="shared" si="6"/>
        <v>0</v>
      </c>
      <c r="T23" s="37">
        <v>0</v>
      </c>
      <c r="U23" s="47">
        <f t="shared" si="7"/>
        <v>0</v>
      </c>
      <c r="V23" s="37">
        <v>0</v>
      </c>
      <c r="W23" s="47">
        <f t="shared" si="8"/>
        <v>0</v>
      </c>
      <c r="X23" s="37">
        <v>0</v>
      </c>
      <c r="Y23" s="47">
        <f t="shared" si="9"/>
        <v>0</v>
      </c>
      <c r="Z23" s="37">
        <v>0</v>
      </c>
      <c r="AA23" s="47">
        <f t="shared" si="10"/>
        <v>0</v>
      </c>
      <c r="AB23" s="37">
        <v>0</v>
      </c>
      <c r="AC23" s="47">
        <f t="shared" si="11"/>
        <v>0</v>
      </c>
      <c r="AD23" s="48">
        <f t="shared" si="12"/>
        <v>0</v>
      </c>
      <c r="AE23" s="37" t="s">
        <v>29</v>
      </c>
      <c r="AR23" s="67"/>
    </row>
    <row r="24" spans="1:49" ht="24.9" customHeight="1" x14ac:dyDescent="0.3">
      <c r="C24" s="77"/>
      <c r="D24" s="68"/>
      <c r="E24" s="76"/>
      <c r="F24" s="78">
        <f>SUM(F6:F23)</f>
        <v>18135.682632</v>
      </c>
      <c r="G24" s="78">
        <f>SUM(G6:G23)</f>
        <v>9510.9121680000007</v>
      </c>
      <c r="H24" s="78">
        <f t="shared" ref="H24:AD24" si="13">SUM(H6:H23)</f>
        <v>35685.224600000001</v>
      </c>
      <c r="I24" s="78">
        <f t="shared" si="13"/>
        <v>18244.060615999999</v>
      </c>
      <c r="J24" s="78">
        <f t="shared" si="13"/>
        <v>40839.505056000002</v>
      </c>
      <c r="K24" s="78">
        <f t="shared" si="13"/>
        <v>20880.589393999995</v>
      </c>
      <c r="L24" s="78">
        <f t="shared" si="13"/>
        <v>20913.67856</v>
      </c>
      <c r="M24" s="78">
        <f t="shared" si="13"/>
        <v>10612.962856</v>
      </c>
      <c r="N24" s="78">
        <f t="shared" si="13"/>
        <v>36270.477800000001</v>
      </c>
      <c r="O24" s="78">
        <f t="shared" si="13"/>
        <v>18422.338174</v>
      </c>
      <c r="P24" s="78">
        <f t="shared" si="13"/>
        <v>32761.093000000001</v>
      </c>
      <c r="Q24" s="78">
        <f t="shared" si="13"/>
        <v>16694.213349999998</v>
      </c>
      <c r="R24" s="78">
        <f t="shared" si="13"/>
        <v>33439.160000000003</v>
      </c>
      <c r="S24" s="78">
        <f t="shared" si="13"/>
        <v>17092.344236000001</v>
      </c>
      <c r="T24" s="78">
        <f t="shared" si="13"/>
        <v>39361.26</v>
      </c>
      <c r="U24" s="78">
        <f t="shared" si="13"/>
        <v>19930.018788000001</v>
      </c>
      <c r="V24" s="78">
        <f t="shared" si="13"/>
        <v>36768.57</v>
      </c>
      <c r="W24" s="78">
        <f t="shared" si="13"/>
        <v>18722.424316000001</v>
      </c>
      <c r="X24" s="78">
        <f t="shared" si="13"/>
        <v>20822.29</v>
      </c>
      <c r="Y24" s="78">
        <f t="shared" si="13"/>
        <v>10549.083214</v>
      </c>
      <c r="Z24" s="78">
        <f t="shared" si="13"/>
        <v>26988.21</v>
      </c>
      <c r="AA24" s="78">
        <f t="shared" si="13"/>
        <v>13736.462353999999</v>
      </c>
      <c r="AB24" s="78">
        <f t="shared" si="13"/>
        <v>24868.519999999997</v>
      </c>
      <c r="AC24" s="78">
        <f t="shared" si="13"/>
        <v>12678.914756</v>
      </c>
      <c r="AD24" s="78">
        <f t="shared" si="13"/>
        <v>187074.32422200002</v>
      </c>
      <c r="AE24" s="68"/>
      <c r="AR24" s="67"/>
    </row>
    <row r="25" spans="1:49" ht="24.9" customHeight="1" x14ac:dyDescent="0.3">
      <c r="G25" s="68"/>
      <c r="AR25" s="67"/>
    </row>
    <row r="26" spans="1:49" ht="21.75" customHeight="1" x14ac:dyDescent="0.3">
      <c r="B26" s="133" t="s">
        <v>59</v>
      </c>
      <c r="C26" s="133"/>
      <c r="D26" s="133"/>
      <c r="E26" s="133"/>
      <c r="F26" s="30" t="s">
        <v>60</v>
      </c>
      <c r="K26" s="134"/>
      <c r="L26" s="134"/>
      <c r="M26" s="134"/>
      <c r="N26" s="134"/>
      <c r="P26" s="134"/>
      <c r="Q26" s="134"/>
      <c r="R26" s="134"/>
      <c r="S26" s="134"/>
      <c r="AR26" s="67"/>
    </row>
    <row r="27" spans="1:49" ht="37.5" customHeight="1" x14ac:dyDescent="0.3">
      <c r="B27" s="38" t="s">
        <v>61</v>
      </c>
      <c r="C27" s="38" t="s">
        <v>62</v>
      </c>
      <c r="D27" s="38" t="s">
        <v>63</v>
      </c>
      <c r="E27" s="38" t="s">
        <v>5</v>
      </c>
      <c r="K27" s="66"/>
      <c r="L27" s="66"/>
      <c r="M27" s="66"/>
      <c r="N27" s="66"/>
      <c r="P27" s="66"/>
      <c r="Q27" s="66"/>
      <c r="R27" s="66"/>
      <c r="S27" s="66"/>
      <c r="AR27" s="67"/>
    </row>
    <row r="28" spans="1:49" ht="24.9" customHeight="1" x14ac:dyDescent="0.3">
      <c r="B28" s="33" t="s">
        <v>23</v>
      </c>
      <c r="C28" s="34">
        <f>(SUM(AD8:AD18))/1000</f>
        <v>2.97401027</v>
      </c>
      <c r="D28" s="35">
        <f>(C28*100)/$C$31</f>
        <v>1.5897479690856771</v>
      </c>
      <c r="E28" s="33" t="s">
        <v>29</v>
      </c>
      <c r="K28" s="69"/>
      <c r="L28" s="70"/>
      <c r="M28" s="71"/>
      <c r="N28" s="69"/>
      <c r="P28" s="69"/>
      <c r="Q28" s="70"/>
      <c r="R28" s="71"/>
      <c r="S28" s="69"/>
    </row>
    <row r="29" spans="1:49" ht="24.9" customHeight="1" x14ac:dyDescent="0.3">
      <c r="B29" s="33" t="s">
        <v>47</v>
      </c>
      <c r="C29" s="34">
        <f>$AD$19/1000</f>
        <v>180.5598808</v>
      </c>
      <c r="D29" s="35">
        <f>(C29*100)/$C$31</f>
        <v>96.517724466416169</v>
      </c>
      <c r="E29" s="33" t="s">
        <v>29</v>
      </c>
      <c r="K29" s="69"/>
      <c r="L29" s="70"/>
      <c r="M29" s="71"/>
      <c r="N29" s="69"/>
      <c r="P29" s="69"/>
      <c r="Q29" s="70"/>
      <c r="R29" s="71"/>
      <c r="S29" s="69"/>
      <c r="AW29" s="32"/>
    </row>
    <row r="30" spans="1:49" ht="24.9" customHeight="1" x14ac:dyDescent="0.3">
      <c r="B30" s="33" t="s">
        <v>51</v>
      </c>
      <c r="C30" s="34">
        <f>SUM(AD20:AD23)/1000</f>
        <v>3.5404331519999999</v>
      </c>
      <c r="D30" s="35">
        <f>(C30*100)/$C$31</f>
        <v>1.8925275644981556</v>
      </c>
      <c r="E30" s="33" t="s">
        <v>29</v>
      </c>
      <c r="K30" s="69"/>
      <c r="L30" s="70"/>
      <c r="M30" s="71"/>
      <c r="N30" s="69"/>
      <c r="P30" s="69"/>
      <c r="Q30" s="70"/>
      <c r="R30" s="71"/>
      <c r="S30" s="69"/>
      <c r="AW30" s="32"/>
    </row>
    <row r="31" spans="1:49" ht="24.9" customHeight="1" x14ac:dyDescent="0.3">
      <c r="B31" s="33" t="s">
        <v>20</v>
      </c>
      <c r="C31" s="34">
        <f>SUM(C28:C30)</f>
        <v>187.074324222</v>
      </c>
      <c r="D31" s="35">
        <f>(C31*100)/$C$31</f>
        <v>100</v>
      </c>
      <c r="E31" s="33" t="s">
        <v>29</v>
      </c>
      <c r="K31" s="69"/>
      <c r="L31" s="70"/>
      <c r="M31" s="71"/>
      <c r="N31" s="69"/>
      <c r="P31" s="69"/>
      <c r="Q31" s="70"/>
      <c r="R31" s="71"/>
      <c r="S31" s="69"/>
      <c r="AW31" s="32"/>
    </row>
    <row r="32" spans="1:49" ht="21.75" customHeight="1" x14ac:dyDescent="0.3">
      <c r="J32" s="30"/>
      <c r="AW32" s="32"/>
    </row>
    <row r="33" spans="1:49" ht="24.9" customHeight="1" x14ac:dyDescent="0.3">
      <c r="J33" s="30"/>
      <c r="AW33" s="32"/>
    </row>
    <row r="34" spans="1:49" ht="24.9" customHeight="1" x14ac:dyDescent="0.3">
      <c r="J34" s="30"/>
      <c r="AW34" s="32"/>
    </row>
    <row r="35" spans="1:49" ht="24.9" customHeight="1" x14ac:dyDescent="0.3">
      <c r="J35" s="30"/>
      <c r="AW35" s="32"/>
    </row>
    <row r="36" spans="1:49" ht="24.9" customHeight="1" x14ac:dyDescent="0.3">
      <c r="J36" s="30"/>
      <c r="AW36" s="32"/>
    </row>
    <row r="37" spans="1:49" ht="24.9" customHeight="1" x14ac:dyDescent="0.3">
      <c r="A37" s="72"/>
      <c r="B37" s="70"/>
      <c r="J37" s="30"/>
      <c r="AW37" s="32"/>
    </row>
    <row r="38" spans="1:49" ht="24.9" customHeight="1" x14ac:dyDescent="0.3">
      <c r="A38" s="72"/>
      <c r="B38" s="70"/>
      <c r="J38" s="30"/>
      <c r="AW38" s="32"/>
    </row>
    <row r="39" spans="1:49" ht="24.9" customHeight="1" x14ac:dyDescent="0.3">
      <c r="A39" s="72"/>
      <c r="B39" s="70"/>
      <c r="J39" s="30"/>
      <c r="AW39" s="32"/>
    </row>
    <row r="40" spans="1:49" ht="24.9" customHeight="1" x14ac:dyDescent="0.3">
      <c r="J40" s="30"/>
      <c r="AW40" s="32"/>
    </row>
    <row r="41" spans="1:49" ht="24.9" customHeight="1" x14ac:dyDescent="0.3">
      <c r="J41" s="30"/>
      <c r="AW41" s="32"/>
    </row>
    <row r="42" spans="1:49" ht="24.9" customHeight="1" x14ac:dyDescent="0.3">
      <c r="J42" s="30"/>
      <c r="AW42" s="32"/>
    </row>
    <row r="43" spans="1:49" ht="24.9" customHeight="1" x14ac:dyDescent="0.3">
      <c r="J43" s="30"/>
    </row>
    <row r="44" spans="1:49" ht="24.9" customHeight="1" x14ac:dyDescent="0.3">
      <c r="J44" s="30"/>
    </row>
    <row r="45" spans="1:49" ht="24.9" customHeight="1" x14ac:dyDescent="0.3">
      <c r="J45" s="30"/>
    </row>
  </sheetData>
  <mergeCells count="24">
    <mergeCell ref="T4:U4"/>
    <mergeCell ref="A2:AE2"/>
    <mergeCell ref="A3:A5"/>
    <mergeCell ref="B3:B5"/>
    <mergeCell ref="C3:C5"/>
    <mergeCell ref="D3:D5"/>
    <mergeCell ref="E3:E5"/>
    <mergeCell ref="F3:AD3"/>
    <mergeCell ref="AE3:AE5"/>
    <mergeCell ref="F4:G4"/>
    <mergeCell ref="H4:I4"/>
    <mergeCell ref="V4:W4"/>
    <mergeCell ref="X4:Y4"/>
    <mergeCell ref="Z4:AA4"/>
    <mergeCell ref="AB4:AC4"/>
    <mergeCell ref="AD4:AD5"/>
    <mergeCell ref="B26:E26"/>
    <mergeCell ref="K26:N26"/>
    <mergeCell ref="P26:S26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00F2-F723-4ECB-B248-5188D4818EE2}">
  <sheetPr>
    <tabColor rgb="FFFFFF00"/>
  </sheetPr>
  <dimension ref="A1:R29"/>
  <sheetViews>
    <sheetView topLeftCell="B1" zoomScale="115" zoomScaleNormal="115" workbookViewId="0">
      <selection activeCell="C32" sqref="C32"/>
    </sheetView>
  </sheetViews>
  <sheetFormatPr defaultColWidth="25.33203125" defaultRowHeight="24.5" x14ac:dyDescent="0.85"/>
  <cols>
    <col min="1" max="1" width="41" style="6" customWidth="1"/>
    <col min="2" max="2" width="21.33203125" style="6" customWidth="1"/>
    <col min="3" max="15" width="10.33203125" style="6" customWidth="1"/>
    <col min="16" max="16" width="3.08203125" style="6" customWidth="1"/>
    <col min="17" max="17" width="13" style="6" customWidth="1"/>
    <col min="18" max="16384" width="25.33203125" style="6"/>
  </cols>
  <sheetData>
    <row r="1" spans="1:18" ht="29" x14ac:dyDescent="0.9">
      <c r="A1" s="5" t="s">
        <v>64</v>
      </c>
      <c r="B1" s="3" t="s">
        <v>65</v>
      </c>
      <c r="C1" s="3" t="s">
        <v>66</v>
      </c>
      <c r="D1" s="3" t="s">
        <v>67</v>
      </c>
      <c r="E1" s="3" t="s">
        <v>68</v>
      </c>
      <c r="F1" s="3" t="s">
        <v>69</v>
      </c>
      <c r="G1" s="3" t="s">
        <v>70</v>
      </c>
      <c r="H1" s="3" t="s">
        <v>71</v>
      </c>
      <c r="I1" s="3" t="s">
        <v>72</v>
      </c>
      <c r="J1" s="3" t="s">
        <v>73</v>
      </c>
      <c r="K1" s="3" t="s">
        <v>74</v>
      </c>
      <c r="L1" s="3" t="s">
        <v>75</v>
      </c>
      <c r="M1" s="3" t="s">
        <v>76</v>
      </c>
      <c r="N1" s="3" t="s">
        <v>77</v>
      </c>
      <c r="O1" s="2" t="s">
        <v>78</v>
      </c>
      <c r="Q1" s="19" t="s">
        <v>79</v>
      </c>
    </row>
    <row r="2" spans="1:18" ht="29" x14ac:dyDescent="0.9">
      <c r="B2" s="4" t="s">
        <v>80</v>
      </c>
      <c r="C2" s="16">
        <v>20</v>
      </c>
      <c r="D2" s="16">
        <v>19</v>
      </c>
      <c r="E2" s="16">
        <v>25</v>
      </c>
      <c r="F2" s="16">
        <v>17</v>
      </c>
      <c r="G2" s="16">
        <v>18</v>
      </c>
      <c r="H2" s="16">
        <v>21</v>
      </c>
      <c r="I2" s="16"/>
      <c r="J2" s="16"/>
      <c r="K2" s="16"/>
      <c r="L2" s="16"/>
      <c r="M2" s="16"/>
      <c r="N2" s="16"/>
      <c r="O2" s="1">
        <f>SUM(C2:N2)</f>
        <v>120</v>
      </c>
      <c r="Q2" s="18">
        <f>D23*E23*F23*H23*I23</f>
        <v>1.2E-2</v>
      </c>
      <c r="R2" s="6" t="s">
        <v>81</v>
      </c>
    </row>
    <row r="3" spans="1:18" x14ac:dyDescent="0.85">
      <c r="B3" s="4" t="s">
        <v>82</v>
      </c>
      <c r="C3" s="16">
        <v>22</v>
      </c>
      <c r="D3" s="16">
        <v>22</v>
      </c>
      <c r="E3" s="16">
        <v>22</v>
      </c>
      <c r="F3" s="16">
        <v>22</v>
      </c>
      <c r="G3" s="16">
        <v>22</v>
      </c>
      <c r="H3" s="16">
        <v>22</v>
      </c>
      <c r="I3" s="16"/>
      <c r="J3" s="16"/>
      <c r="K3" s="16"/>
      <c r="L3" s="16"/>
      <c r="M3" s="16"/>
      <c r="N3" s="16"/>
      <c r="O3" s="1">
        <f>SUM(C3:N3)</f>
        <v>132</v>
      </c>
      <c r="P3" s="7"/>
    </row>
    <row r="4" spans="1:18" x14ac:dyDescent="0.85">
      <c r="B4" s="28" t="s">
        <v>83</v>
      </c>
      <c r="C4" s="17">
        <f t="shared" ref="C4:N4" si="0">C2*C3*$Q$2</f>
        <v>5.28</v>
      </c>
      <c r="D4" s="17">
        <f t="shared" si="0"/>
        <v>5.016</v>
      </c>
      <c r="E4" s="17">
        <f t="shared" si="0"/>
        <v>6.6000000000000005</v>
      </c>
      <c r="F4" s="17">
        <f t="shared" si="0"/>
        <v>4.4880000000000004</v>
      </c>
      <c r="G4" s="17">
        <f t="shared" si="0"/>
        <v>4.7519999999999998</v>
      </c>
      <c r="H4" s="17">
        <f t="shared" si="0"/>
        <v>5.5440000000000005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0</v>
      </c>
      <c r="N4" s="17">
        <f t="shared" si="0"/>
        <v>0</v>
      </c>
      <c r="O4" s="1">
        <f>SUM(C4:N4)</f>
        <v>31.68</v>
      </c>
    </row>
    <row r="5" spans="1:18" x14ac:dyDescent="0.85">
      <c r="B5" s="8" t="s">
        <v>84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 x14ac:dyDescent="0.85">
      <c r="A9" s="9" t="s">
        <v>85</v>
      </c>
    </row>
    <row r="10" spans="1:18" ht="98" x14ac:dyDescent="0.85">
      <c r="A10" s="10" t="s">
        <v>86</v>
      </c>
    </row>
    <row r="12" spans="1:18" ht="73.5" x14ac:dyDescent="0.85">
      <c r="A12" s="10" t="s">
        <v>87</v>
      </c>
    </row>
    <row r="14" spans="1:18" ht="54.75" customHeight="1" x14ac:dyDescent="0.85">
      <c r="A14" s="10" t="s">
        <v>88</v>
      </c>
    </row>
    <row r="22" spans="1:10" ht="73.5" x14ac:dyDescent="0.85">
      <c r="D22" s="21" t="s">
        <v>89</v>
      </c>
      <c r="E22" s="21" t="s">
        <v>90</v>
      </c>
      <c r="F22" s="21" t="s">
        <v>91</v>
      </c>
      <c r="G22" s="73" t="s">
        <v>92</v>
      </c>
      <c r="H22" s="73" t="s">
        <v>93</v>
      </c>
      <c r="I22" s="74">
        <v>1E-3</v>
      </c>
      <c r="J22" s="73" t="s">
        <v>94</v>
      </c>
    </row>
    <row r="23" spans="1:10" x14ac:dyDescent="0.85">
      <c r="A23" s="29" t="s">
        <v>83</v>
      </c>
      <c r="B23" s="11" t="s">
        <v>38</v>
      </c>
      <c r="C23" s="12">
        <f>D23*E23*F23*H23*I23*J23</f>
        <v>1.44</v>
      </c>
      <c r="D23" s="13">
        <v>1</v>
      </c>
      <c r="E23" s="13">
        <v>1</v>
      </c>
      <c r="F23" s="13">
        <v>0.3</v>
      </c>
      <c r="G23" s="14">
        <f>O3</f>
        <v>132</v>
      </c>
      <c r="H23" s="13">
        <v>40</v>
      </c>
      <c r="I23" s="13">
        <f>I22</f>
        <v>1E-3</v>
      </c>
      <c r="J23" s="13">
        <f>O2</f>
        <v>120</v>
      </c>
    </row>
    <row r="27" spans="1:10" ht="28.5" customHeight="1" x14ac:dyDescent="0.85"/>
    <row r="29" spans="1:10" ht="43.5" customHeight="1" x14ac:dyDescent="0.85">
      <c r="D29" s="15">
        <f>D23*E23*F23*G23*H23*J23</f>
        <v>190080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09AE-54D8-405C-B689-4D6DBE59D5E9}">
  <sheetPr>
    <tabColor rgb="FF00B0F0"/>
  </sheetPr>
  <dimension ref="A1:O15"/>
  <sheetViews>
    <sheetView workbookViewId="0">
      <selection activeCell="C32" sqref="C32"/>
    </sheetView>
  </sheetViews>
  <sheetFormatPr defaultColWidth="9" defaultRowHeight="24.5" x14ac:dyDescent="0.85"/>
  <cols>
    <col min="1" max="1" width="25" style="6" customWidth="1"/>
    <col min="2" max="2" width="10" style="6" customWidth="1"/>
    <col min="3" max="3" width="7.6640625" style="6" customWidth="1"/>
    <col min="4" max="14" width="6.33203125" style="6" customWidth="1"/>
    <col min="15" max="16384" width="9" style="6"/>
  </cols>
  <sheetData>
    <row r="1" spans="1:15" x14ac:dyDescent="0.85">
      <c r="A1" s="149" t="s">
        <v>95</v>
      </c>
      <c r="B1" s="150"/>
    </row>
    <row r="2" spans="1:15" x14ac:dyDescent="0.85">
      <c r="A2" s="150"/>
      <c r="B2" s="150"/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3" t="s">
        <v>19</v>
      </c>
      <c r="O2" s="13" t="s">
        <v>20</v>
      </c>
    </row>
    <row r="3" spans="1:15" x14ac:dyDescent="0.85">
      <c r="A3" s="6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85">
      <c r="A4" s="6" t="s">
        <v>97</v>
      </c>
      <c r="C4" s="25">
        <f>C3*0.8</f>
        <v>0</v>
      </c>
      <c r="D4" s="25">
        <f t="shared" ref="D4:O4" si="0">D3*0.8</f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</row>
    <row r="5" spans="1:15" x14ac:dyDescent="0.85">
      <c r="A5" s="6" t="s">
        <v>98</v>
      </c>
    </row>
    <row r="7" spans="1:15" x14ac:dyDescent="0.85">
      <c r="A7" s="26" t="s">
        <v>99</v>
      </c>
      <c r="L7" s="21"/>
    </row>
    <row r="8" spans="1:15" x14ac:dyDescent="0.85">
      <c r="A8" s="22" t="s">
        <v>100</v>
      </c>
    </row>
    <row r="9" spans="1:15" x14ac:dyDescent="0.85">
      <c r="A9" s="22" t="s">
        <v>101</v>
      </c>
    </row>
    <row r="10" spans="1:15" x14ac:dyDescent="0.85">
      <c r="A10" s="22" t="s">
        <v>102</v>
      </c>
    </row>
    <row r="11" spans="1:15" x14ac:dyDescent="0.85">
      <c r="A11" s="20" t="s">
        <v>103</v>
      </c>
      <c r="B11" s="23" t="s">
        <v>8</v>
      </c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3" t="s">
        <v>15</v>
      </c>
      <c r="J11" s="13" t="s">
        <v>16</v>
      </c>
      <c r="K11" s="13" t="s">
        <v>17</v>
      </c>
      <c r="L11" s="13" t="s">
        <v>18</v>
      </c>
      <c r="M11" s="13" t="s">
        <v>19</v>
      </c>
      <c r="N11" s="13" t="s">
        <v>20</v>
      </c>
    </row>
    <row r="12" spans="1:15" x14ac:dyDescent="0.85">
      <c r="A12" s="6" t="s">
        <v>104</v>
      </c>
      <c r="B12" s="25">
        <f t="shared" ref="B12:N12" si="1">C4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</row>
    <row r="13" spans="1:15" x14ac:dyDescent="0.85">
      <c r="A13" s="27" t="s">
        <v>105</v>
      </c>
      <c r="B13" s="24">
        <f>0.2*B12*0.12</f>
        <v>0</v>
      </c>
      <c r="C13" s="24">
        <f t="shared" ref="C13:N13" si="2">0.2*C12*0.12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</row>
    <row r="14" spans="1:15" x14ac:dyDescent="0.85">
      <c r="B14" s="75"/>
    </row>
    <row r="15" spans="1:15" x14ac:dyDescent="0.85">
      <c r="A15" s="6" t="s">
        <v>106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D14-9F74-47DC-AE80-8CF524715C53}">
  <dimension ref="A1:AW43"/>
  <sheetViews>
    <sheetView view="pageBreakPreview" topLeftCell="E17" zoomScale="85" zoomScaleNormal="25" zoomScaleSheetLayoutView="85" workbookViewId="0">
      <selection activeCell="I16" sqref="I16"/>
    </sheetView>
  </sheetViews>
  <sheetFormatPr defaultColWidth="9" defaultRowHeight="24.9" customHeight="1" x14ac:dyDescent="0.3"/>
  <cols>
    <col min="1" max="1" width="12.0820312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9140625" style="30" bestFit="1" customWidth="1"/>
    <col min="7" max="7" width="7.9140625" style="30" bestFit="1" customWidth="1"/>
    <col min="8" max="8" width="9.9140625" style="30" bestFit="1" customWidth="1"/>
    <col min="9" max="9" width="8.9140625" style="30" bestFit="1" customWidth="1"/>
    <col min="10" max="10" width="9.9140625" style="32" bestFit="1" customWidth="1"/>
    <col min="11" max="11" width="8.9140625" style="30" bestFit="1" customWidth="1"/>
    <col min="12" max="12" width="9.9140625" style="30" bestFit="1" customWidth="1"/>
    <col min="13" max="13" width="8.9140625" style="30" bestFit="1" customWidth="1"/>
    <col min="14" max="14" width="9.9140625" style="30" bestFit="1" customWidth="1"/>
    <col min="15" max="15" width="8.9140625" style="30" bestFit="1" customWidth="1"/>
    <col min="16" max="16" width="9.9140625" style="30" bestFit="1" customWidth="1"/>
    <col min="17" max="17" width="8.9140625" style="30" bestFit="1" customWidth="1"/>
    <col min="18" max="18" width="9.9140625" style="30" bestFit="1" customWidth="1"/>
    <col min="19" max="19" width="8.9140625" style="30" bestFit="1" customWidth="1"/>
    <col min="20" max="20" width="9.9140625" style="30" bestFit="1" customWidth="1"/>
    <col min="21" max="21" width="8.9140625" style="30" bestFit="1" customWidth="1"/>
    <col min="22" max="22" width="9.9140625" style="30" bestFit="1" customWidth="1"/>
    <col min="23" max="23" width="8.9140625" style="30" bestFit="1" customWidth="1"/>
    <col min="24" max="24" width="9.9140625" style="30" bestFit="1" customWidth="1"/>
    <col min="25" max="25" width="8.9140625" style="30" bestFit="1" customWidth="1"/>
    <col min="26" max="26" width="9.9140625" style="30" bestFit="1" customWidth="1"/>
    <col min="27" max="27" width="8.9140625" style="30" bestFit="1" customWidth="1"/>
    <col min="28" max="28" width="9.9140625" style="30" bestFit="1" customWidth="1"/>
    <col min="29" max="29" width="14.6640625" style="30" bestFit="1" customWidth="1"/>
    <col min="30" max="30" width="9.914062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41.25" customHeight="1" x14ac:dyDescent="0.3">
      <c r="A1" s="135" t="s">
        <v>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s="31" customFormat="1" ht="24.9" customHeight="1" x14ac:dyDescent="0.3">
      <c r="A2" s="136" t="s">
        <v>2</v>
      </c>
      <c r="B2" s="136" t="s">
        <v>3</v>
      </c>
      <c r="C2" s="136" t="s">
        <v>4</v>
      </c>
      <c r="D2" s="136" t="s">
        <v>5</v>
      </c>
      <c r="E2" s="136" t="s">
        <v>6</v>
      </c>
      <c r="F2" s="132" t="s">
        <v>107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6" t="s">
        <v>5</v>
      </c>
    </row>
    <row r="3" spans="1:31" s="31" customFormat="1" ht="24.9" customHeight="1" x14ac:dyDescent="0.3">
      <c r="A3" s="136"/>
      <c r="B3" s="136"/>
      <c r="C3" s="136"/>
      <c r="D3" s="136"/>
      <c r="E3" s="136"/>
      <c r="F3" s="132" t="s">
        <v>8</v>
      </c>
      <c r="G3" s="132"/>
      <c r="H3" s="132" t="s">
        <v>9</v>
      </c>
      <c r="I3" s="132"/>
      <c r="J3" s="132" t="s">
        <v>10</v>
      </c>
      <c r="K3" s="132"/>
      <c r="L3" s="132" t="s">
        <v>11</v>
      </c>
      <c r="M3" s="132"/>
      <c r="N3" s="132" t="s">
        <v>12</v>
      </c>
      <c r="O3" s="132"/>
      <c r="P3" s="132" t="s">
        <v>13</v>
      </c>
      <c r="Q3" s="132"/>
      <c r="R3" s="132" t="s">
        <v>14</v>
      </c>
      <c r="S3" s="132"/>
      <c r="T3" s="132" t="s">
        <v>15</v>
      </c>
      <c r="U3" s="132"/>
      <c r="V3" s="132" t="s">
        <v>16</v>
      </c>
      <c r="W3" s="132"/>
      <c r="X3" s="132" t="s">
        <v>17</v>
      </c>
      <c r="Y3" s="132"/>
      <c r="Z3" s="132" t="s">
        <v>18</v>
      </c>
      <c r="AA3" s="132"/>
      <c r="AB3" s="132" t="s">
        <v>19</v>
      </c>
      <c r="AC3" s="132"/>
      <c r="AD3" s="132" t="s">
        <v>20</v>
      </c>
      <c r="AE3" s="136"/>
    </row>
    <row r="4" spans="1:31" s="31" customFormat="1" ht="36.75" customHeight="1" x14ac:dyDescent="0.3">
      <c r="A4" s="136"/>
      <c r="B4" s="136"/>
      <c r="C4" s="136"/>
      <c r="D4" s="136"/>
      <c r="E4" s="136"/>
      <c r="F4" s="36" t="s">
        <v>21</v>
      </c>
      <c r="G4" s="36" t="s">
        <v>22</v>
      </c>
      <c r="H4" s="36" t="s">
        <v>21</v>
      </c>
      <c r="I4" s="36" t="s">
        <v>22</v>
      </c>
      <c r="J4" s="36" t="s">
        <v>21</v>
      </c>
      <c r="K4" s="36" t="s">
        <v>22</v>
      </c>
      <c r="L4" s="36" t="s">
        <v>21</v>
      </c>
      <c r="M4" s="36" t="s">
        <v>22</v>
      </c>
      <c r="N4" s="36" t="s">
        <v>21</v>
      </c>
      <c r="O4" s="36" t="s">
        <v>22</v>
      </c>
      <c r="P4" s="36" t="s">
        <v>21</v>
      </c>
      <c r="Q4" s="36" t="s">
        <v>22</v>
      </c>
      <c r="R4" s="36" t="s">
        <v>21</v>
      </c>
      <c r="S4" s="36" t="s">
        <v>22</v>
      </c>
      <c r="T4" s="36" t="s">
        <v>21</v>
      </c>
      <c r="U4" s="36" t="s">
        <v>22</v>
      </c>
      <c r="V4" s="36" t="s">
        <v>21</v>
      </c>
      <c r="W4" s="36" t="s">
        <v>22</v>
      </c>
      <c r="X4" s="36" t="s">
        <v>21</v>
      </c>
      <c r="Y4" s="36" t="s">
        <v>22</v>
      </c>
      <c r="Z4" s="36" t="s">
        <v>21</v>
      </c>
      <c r="AA4" s="36" t="s">
        <v>22</v>
      </c>
      <c r="AB4" s="36" t="s">
        <v>21</v>
      </c>
      <c r="AC4" s="36" t="s">
        <v>22</v>
      </c>
      <c r="AD4" s="132"/>
      <c r="AE4" s="136"/>
    </row>
    <row r="5" spans="1:31" ht="41" x14ac:dyDescent="0.3">
      <c r="A5" s="38" t="s">
        <v>23</v>
      </c>
      <c r="B5" s="43" t="s">
        <v>24</v>
      </c>
      <c r="C5" s="37"/>
      <c r="D5" s="37"/>
      <c r="E5" s="37"/>
      <c r="F5" s="37"/>
      <c r="G5" s="44"/>
      <c r="H5" s="41"/>
      <c r="I5" s="41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37"/>
    </row>
    <row r="6" spans="1:31" ht="24.9" customHeight="1" x14ac:dyDescent="0.3">
      <c r="A6" s="38"/>
      <c r="B6" s="43" t="s">
        <v>25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24.9" customHeight="1" x14ac:dyDescent="0.3">
      <c r="A7" s="40"/>
      <c r="B7" s="45" t="s">
        <v>26</v>
      </c>
      <c r="C7" s="46">
        <v>2.7080000000000002</v>
      </c>
      <c r="D7" s="37" t="s">
        <v>27</v>
      </c>
      <c r="E7" s="37" t="s">
        <v>28</v>
      </c>
      <c r="F7" s="37">
        <v>0</v>
      </c>
      <c r="G7" s="47">
        <f>F7*C7</f>
        <v>0</v>
      </c>
      <c r="H7" s="37">
        <v>0</v>
      </c>
      <c r="I7" s="47">
        <f>H7*C7</f>
        <v>0</v>
      </c>
      <c r="J7" s="37">
        <v>0</v>
      </c>
      <c r="K7" s="47">
        <f>J7*C7</f>
        <v>0</v>
      </c>
      <c r="L7" s="37">
        <v>0</v>
      </c>
      <c r="M7" s="47">
        <f>L7*C7</f>
        <v>0</v>
      </c>
      <c r="N7" s="37">
        <v>0</v>
      </c>
      <c r="O7" s="47">
        <f>N7*C7</f>
        <v>0</v>
      </c>
      <c r="P7" s="37">
        <v>0</v>
      </c>
      <c r="Q7" s="47">
        <f>P7*C7</f>
        <v>0</v>
      </c>
      <c r="R7" s="37">
        <v>0</v>
      </c>
      <c r="S7" s="47">
        <f>R7*C7</f>
        <v>0</v>
      </c>
      <c r="T7" s="37">
        <v>0</v>
      </c>
      <c r="U7" s="47">
        <f>T7*C7</f>
        <v>0</v>
      </c>
      <c r="V7" s="37">
        <v>0</v>
      </c>
      <c r="W7" s="47">
        <f>V7*C7</f>
        <v>0</v>
      </c>
      <c r="X7" s="37">
        <v>0</v>
      </c>
      <c r="Y7" s="47">
        <f>X7*C7</f>
        <v>0</v>
      </c>
      <c r="Z7" s="37">
        <v>0</v>
      </c>
      <c r="AA7" s="47">
        <f>Z7*C7</f>
        <v>0</v>
      </c>
      <c r="AB7" s="37">
        <v>0</v>
      </c>
      <c r="AC7" s="47">
        <f>AB7*C7</f>
        <v>0</v>
      </c>
      <c r="AD7" s="48">
        <f>G7+I7+K7+M7+O7+Q7+S7+U7+W7+Y7+AA7+AC7</f>
        <v>0</v>
      </c>
      <c r="AE7" s="37" t="s">
        <v>29</v>
      </c>
    </row>
    <row r="8" spans="1:31" ht="24.9" customHeight="1" x14ac:dyDescent="0.3">
      <c r="A8" s="49"/>
      <c r="B8" s="45" t="s">
        <v>30</v>
      </c>
      <c r="C8" s="46">
        <v>2.7080000000000002</v>
      </c>
      <c r="D8" s="37" t="s">
        <v>27</v>
      </c>
      <c r="E8" s="37" t="s">
        <v>28</v>
      </c>
      <c r="F8" s="37">
        <v>0</v>
      </c>
      <c r="G8" s="47">
        <f t="shared" ref="G8:G22" si="0">F8*C8</f>
        <v>0</v>
      </c>
      <c r="H8" s="37">
        <v>0</v>
      </c>
      <c r="I8" s="47">
        <f t="shared" ref="I8:I22" si="1">H8*C8</f>
        <v>0</v>
      </c>
      <c r="J8" s="37">
        <v>0</v>
      </c>
      <c r="K8" s="47">
        <f t="shared" ref="K8:K22" si="2">J8*C8</f>
        <v>0</v>
      </c>
      <c r="L8" s="37">
        <v>0</v>
      </c>
      <c r="M8" s="47">
        <f t="shared" ref="M8:M22" si="3">L8*C8</f>
        <v>0</v>
      </c>
      <c r="N8" s="37">
        <v>0</v>
      </c>
      <c r="O8" s="47">
        <f t="shared" ref="O8:O22" si="4">N8*C8</f>
        <v>0</v>
      </c>
      <c r="P8" s="37">
        <v>0</v>
      </c>
      <c r="Q8" s="47">
        <f t="shared" ref="Q8:Q22" si="5">P8*C8</f>
        <v>0</v>
      </c>
      <c r="R8" s="37">
        <v>0</v>
      </c>
      <c r="S8" s="47">
        <f t="shared" ref="S8:S22" si="6">R8*C8</f>
        <v>0</v>
      </c>
      <c r="T8" s="37">
        <v>0</v>
      </c>
      <c r="U8" s="47">
        <f t="shared" ref="U8:U22" si="7">T8*C8</f>
        <v>0</v>
      </c>
      <c r="V8" s="37">
        <v>0</v>
      </c>
      <c r="W8" s="47">
        <f t="shared" ref="W8:W22" si="8">V8*C8</f>
        <v>0</v>
      </c>
      <c r="X8" s="37">
        <v>0</v>
      </c>
      <c r="Y8" s="47">
        <f t="shared" ref="Y8:Y22" si="9">X8*C8</f>
        <v>0</v>
      </c>
      <c r="Z8" s="37">
        <v>0</v>
      </c>
      <c r="AA8" s="47">
        <f t="shared" ref="AA8:AA22" si="10">Z8*C8</f>
        <v>0</v>
      </c>
      <c r="AB8" s="37">
        <v>0</v>
      </c>
      <c r="AC8" s="47">
        <f t="shared" ref="AC8:AC22" si="11">AB8*C8</f>
        <v>0</v>
      </c>
      <c r="AD8" s="48">
        <f t="shared" ref="AD8:AD22" si="12">G8+I8+K8+M8+O8+Q8+S8+U8+W8+Y8+AA8+AC8</f>
        <v>0</v>
      </c>
      <c r="AE8" s="37" t="s">
        <v>29</v>
      </c>
    </row>
    <row r="9" spans="1:31" ht="41" x14ac:dyDescent="0.3">
      <c r="A9" s="49"/>
      <c r="B9" s="49" t="s">
        <v>31</v>
      </c>
      <c r="C9" s="46"/>
      <c r="D9" s="37"/>
      <c r="E9" s="37"/>
      <c r="F9" s="37"/>
      <c r="G9" s="47"/>
      <c r="H9" s="37"/>
      <c r="I9" s="47">
        <f t="shared" si="1"/>
        <v>0</v>
      </c>
      <c r="J9" s="37"/>
      <c r="K9" s="47">
        <f t="shared" si="2"/>
        <v>0</v>
      </c>
      <c r="L9" s="37"/>
      <c r="M9" s="47">
        <f t="shared" si="3"/>
        <v>0</v>
      </c>
      <c r="N9" s="37"/>
      <c r="O9" s="47">
        <f t="shared" si="4"/>
        <v>0</v>
      </c>
      <c r="P9" s="37"/>
      <c r="Q9" s="47">
        <f t="shared" si="5"/>
        <v>0</v>
      </c>
      <c r="R9" s="37"/>
      <c r="S9" s="47">
        <f t="shared" si="6"/>
        <v>0</v>
      </c>
      <c r="T9" s="37"/>
      <c r="U9" s="47">
        <f t="shared" si="7"/>
        <v>0</v>
      </c>
      <c r="V9" s="37"/>
      <c r="W9" s="47">
        <f t="shared" si="8"/>
        <v>0</v>
      </c>
      <c r="X9" s="37"/>
      <c r="Y9" s="47">
        <f t="shared" si="9"/>
        <v>0</v>
      </c>
      <c r="Z9" s="37"/>
      <c r="AA9" s="47">
        <f t="shared" si="10"/>
        <v>0</v>
      </c>
      <c r="AB9" s="37"/>
      <c r="AC9" s="47">
        <f t="shared" si="11"/>
        <v>0</v>
      </c>
      <c r="AD9" s="48"/>
      <c r="AE9" s="37"/>
    </row>
    <row r="10" spans="1:31" ht="41" x14ac:dyDescent="0.3">
      <c r="A10" s="49"/>
      <c r="B10" s="49" t="s">
        <v>32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>
        <f t="shared" si="7"/>
        <v>0</v>
      </c>
      <c r="V10" s="37"/>
      <c r="W10" s="47">
        <f t="shared" si="8"/>
        <v>0</v>
      </c>
      <c r="X10" s="37"/>
      <c r="Y10" s="47">
        <f t="shared" si="9"/>
        <v>0</v>
      </c>
      <c r="Z10" s="37"/>
      <c r="AA10" s="47">
        <f t="shared" si="10"/>
        <v>0</v>
      </c>
      <c r="AB10" s="37"/>
      <c r="AC10" s="47">
        <f t="shared" si="11"/>
        <v>0</v>
      </c>
      <c r="AD10" s="48"/>
      <c r="AE10" s="37"/>
    </row>
    <row r="11" spans="1:31" ht="24.9" customHeight="1" x14ac:dyDescent="0.3">
      <c r="A11" s="49"/>
      <c r="B11" s="45" t="s">
        <v>33</v>
      </c>
      <c r="C11" s="46">
        <v>2.7446000000000002</v>
      </c>
      <c r="D11" s="37" t="s">
        <v>27</v>
      </c>
      <c r="E11" s="37" t="s">
        <v>28</v>
      </c>
      <c r="F11" s="37">
        <v>99.12</v>
      </c>
      <c r="G11" s="47">
        <f t="shared" si="0"/>
        <v>272.04475200000002</v>
      </c>
      <c r="H11" s="37">
        <v>198.81</v>
      </c>
      <c r="I11" s="47">
        <f t="shared" si="1"/>
        <v>545.65392600000007</v>
      </c>
      <c r="J11" s="37">
        <v>105.8</v>
      </c>
      <c r="K11" s="47">
        <f t="shared" si="2"/>
        <v>290.37868000000003</v>
      </c>
      <c r="L11" s="37">
        <v>100.9</v>
      </c>
      <c r="M11" s="47">
        <v>0</v>
      </c>
      <c r="N11" s="37">
        <v>97.79</v>
      </c>
      <c r="O11" s="47">
        <f t="shared" si="4"/>
        <v>268.39443400000005</v>
      </c>
      <c r="P11" s="37">
        <v>141.44999999999999</v>
      </c>
      <c r="Q11" s="47">
        <f t="shared" si="5"/>
        <v>388.22366999999997</v>
      </c>
      <c r="R11" s="37">
        <v>42</v>
      </c>
      <c r="S11" s="47">
        <f t="shared" si="6"/>
        <v>115.2732</v>
      </c>
      <c r="T11" s="37">
        <v>0</v>
      </c>
      <c r="U11" s="47">
        <f t="shared" si="7"/>
        <v>0</v>
      </c>
      <c r="V11" s="37">
        <v>0</v>
      </c>
      <c r="W11" s="47">
        <f t="shared" si="8"/>
        <v>0</v>
      </c>
      <c r="X11" s="37">
        <v>0</v>
      </c>
      <c r="Y11" s="47">
        <f t="shared" si="9"/>
        <v>0</v>
      </c>
      <c r="Z11" s="37">
        <v>0</v>
      </c>
      <c r="AA11" s="47">
        <f t="shared" si="10"/>
        <v>0</v>
      </c>
      <c r="AB11" s="37">
        <v>0</v>
      </c>
      <c r="AC11" s="47">
        <f t="shared" si="11"/>
        <v>0</v>
      </c>
      <c r="AD11" s="48">
        <f t="shared" si="12"/>
        <v>1879.9686620000002</v>
      </c>
      <c r="AE11" s="37" t="s">
        <v>29</v>
      </c>
    </row>
    <row r="12" spans="1:31" ht="24.9" customHeight="1" x14ac:dyDescent="0.3">
      <c r="A12" s="49"/>
      <c r="B12" s="45" t="s">
        <v>34</v>
      </c>
      <c r="C12" s="46">
        <v>2.2376</v>
      </c>
      <c r="D12" s="37" t="s">
        <v>27</v>
      </c>
      <c r="E12" s="37" t="s">
        <v>28</v>
      </c>
      <c r="F12" s="37">
        <v>0</v>
      </c>
      <c r="G12" s="47">
        <f t="shared" si="0"/>
        <v>0</v>
      </c>
      <c r="H12" s="37">
        <v>0</v>
      </c>
      <c r="I12" s="47">
        <f t="shared" si="1"/>
        <v>0</v>
      </c>
      <c r="J12" s="37">
        <v>0</v>
      </c>
      <c r="K12" s="47">
        <f t="shared" si="2"/>
        <v>0</v>
      </c>
      <c r="L12" s="37">
        <v>0</v>
      </c>
      <c r="M12" s="47">
        <f t="shared" si="3"/>
        <v>0</v>
      </c>
      <c r="N12" s="37">
        <v>0</v>
      </c>
      <c r="O12" s="47">
        <f t="shared" si="4"/>
        <v>0</v>
      </c>
      <c r="P12" s="37">
        <v>0</v>
      </c>
      <c r="Q12" s="47">
        <f t="shared" si="5"/>
        <v>0</v>
      </c>
      <c r="R12" s="37">
        <v>0</v>
      </c>
      <c r="S12" s="47">
        <f t="shared" si="6"/>
        <v>0</v>
      </c>
      <c r="T12" s="37">
        <v>0</v>
      </c>
      <c r="U12" s="47">
        <f t="shared" si="7"/>
        <v>0</v>
      </c>
      <c r="V12" s="37">
        <v>0</v>
      </c>
      <c r="W12" s="47">
        <f t="shared" si="8"/>
        <v>0</v>
      </c>
      <c r="X12" s="37">
        <v>0</v>
      </c>
      <c r="Y12" s="47">
        <f t="shared" si="9"/>
        <v>0</v>
      </c>
      <c r="Z12" s="37">
        <v>0</v>
      </c>
      <c r="AA12" s="47">
        <f t="shared" si="10"/>
        <v>0</v>
      </c>
      <c r="AB12" s="37">
        <v>0</v>
      </c>
      <c r="AC12" s="47">
        <f t="shared" si="11"/>
        <v>0</v>
      </c>
      <c r="AD12" s="48">
        <f t="shared" si="12"/>
        <v>0</v>
      </c>
      <c r="AE12" s="37" t="s">
        <v>29</v>
      </c>
    </row>
    <row r="13" spans="1:31" ht="24.9" customHeight="1" x14ac:dyDescent="0.3">
      <c r="A13" s="49"/>
      <c r="B13" s="45" t="s">
        <v>35</v>
      </c>
      <c r="C13" s="46">
        <v>2.2376</v>
      </c>
      <c r="D13" s="37" t="s">
        <v>27</v>
      </c>
      <c r="E13" s="37" t="s">
        <v>28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>
        <v>0</v>
      </c>
      <c r="U13" s="47">
        <f t="shared" si="7"/>
        <v>0</v>
      </c>
      <c r="V13" s="37">
        <v>0</v>
      </c>
      <c r="W13" s="47">
        <f t="shared" si="8"/>
        <v>0</v>
      </c>
      <c r="X13" s="37">
        <v>0</v>
      </c>
      <c r="Y13" s="47">
        <f t="shared" si="9"/>
        <v>0</v>
      </c>
      <c r="Z13" s="37">
        <v>0</v>
      </c>
      <c r="AA13" s="47">
        <f t="shared" si="10"/>
        <v>0</v>
      </c>
      <c r="AB13" s="37">
        <v>0</v>
      </c>
      <c r="AC13" s="47">
        <f t="shared" si="11"/>
        <v>0</v>
      </c>
      <c r="AD13" s="48">
        <f t="shared" si="12"/>
        <v>0</v>
      </c>
      <c r="AE13" s="37" t="s">
        <v>29</v>
      </c>
    </row>
    <row r="14" spans="1:31" ht="36" customHeight="1" x14ac:dyDescent="0.3">
      <c r="A14" s="49"/>
      <c r="B14" s="49" t="s">
        <v>36</v>
      </c>
      <c r="C14" s="46">
        <v>1</v>
      </c>
      <c r="D14" s="37" t="s">
        <v>37</v>
      </c>
      <c r="E14" s="37" t="s">
        <v>38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>
        <v>0</v>
      </c>
      <c r="U14" s="47">
        <f t="shared" si="7"/>
        <v>0</v>
      </c>
      <c r="V14" s="37">
        <v>0</v>
      </c>
      <c r="W14" s="47">
        <f t="shared" si="8"/>
        <v>0</v>
      </c>
      <c r="X14" s="37">
        <v>0</v>
      </c>
      <c r="Y14" s="47">
        <f t="shared" si="9"/>
        <v>0</v>
      </c>
      <c r="Z14" s="37">
        <v>0</v>
      </c>
      <c r="AA14" s="47">
        <f t="shared" si="10"/>
        <v>0</v>
      </c>
      <c r="AB14" s="37">
        <v>0</v>
      </c>
      <c r="AC14" s="47">
        <f t="shared" si="11"/>
        <v>0</v>
      </c>
      <c r="AD14" s="48">
        <f t="shared" si="12"/>
        <v>0</v>
      </c>
      <c r="AE14" s="37" t="s">
        <v>29</v>
      </c>
    </row>
    <row r="15" spans="1:31" ht="41" x14ac:dyDescent="0.3">
      <c r="A15" s="49"/>
      <c r="B15" s="50" t="s">
        <v>39</v>
      </c>
      <c r="C15" s="51">
        <v>25</v>
      </c>
      <c r="D15" s="52" t="s">
        <v>40</v>
      </c>
      <c r="E15" s="52" t="s">
        <v>41</v>
      </c>
      <c r="F15" s="79">
        <v>5.28</v>
      </c>
      <c r="G15" s="54">
        <f t="shared" si="0"/>
        <v>132</v>
      </c>
      <c r="H15" s="55">
        <v>5.016</v>
      </c>
      <c r="I15" s="54">
        <f t="shared" si="1"/>
        <v>125.4</v>
      </c>
      <c r="J15" s="55">
        <v>6.6</v>
      </c>
      <c r="K15" s="54">
        <f t="shared" si="2"/>
        <v>165</v>
      </c>
      <c r="L15" s="55">
        <v>4.4880000000000004</v>
      </c>
      <c r="M15" s="54">
        <f t="shared" si="3"/>
        <v>112.20000000000002</v>
      </c>
      <c r="N15" s="55">
        <v>4.7519999999999998</v>
      </c>
      <c r="O15" s="54">
        <f t="shared" si="4"/>
        <v>118.8</v>
      </c>
      <c r="P15" s="55">
        <v>5.5439999999999996</v>
      </c>
      <c r="Q15" s="54">
        <f t="shared" si="5"/>
        <v>138.6</v>
      </c>
      <c r="R15" s="52">
        <v>0</v>
      </c>
      <c r="S15" s="54">
        <f t="shared" si="6"/>
        <v>0</v>
      </c>
      <c r="T15" s="52">
        <v>0</v>
      </c>
      <c r="U15" s="54">
        <f t="shared" si="7"/>
        <v>0</v>
      </c>
      <c r="V15" s="52">
        <v>0</v>
      </c>
      <c r="W15" s="54">
        <f t="shared" si="8"/>
        <v>0</v>
      </c>
      <c r="X15" s="52">
        <v>0</v>
      </c>
      <c r="Y15" s="54">
        <f t="shared" si="9"/>
        <v>0</v>
      </c>
      <c r="Z15" s="52">
        <v>0</v>
      </c>
      <c r="AA15" s="54">
        <f t="shared" si="10"/>
        <v>0</v>
      </c>
      <c r="AB15" s="52">
        <v>0</v>
      </c>
      <c r="AC15" s="54">
        <f t="shared" si="11"/>
        <v>0</v>
      </c>
      <c r="AD15" s="56">
        <f t="shared" si="12"/>
        <v>792</v>
      </c>
      <c r="AE15" s="52" t="s">
        <v>29</v>
      </c>
    </row>
    <row r="16" spans="1:31" ht="41" x14ac:dyDescent="0.3">
      <c r="A16" s="49"/>
      <c r="B16" s="57" t="s">
        <v>42</v>
      </c>
      <c r="C16" s="58">
        <v>25</v>
      </c>
      <c r="D16" s="59" t="s">
        <v>43</v>
      </c>
      <c r="E16" s="59" t="s">
        <v>41</v>
      </c>
      <c r="F16" s="60">
        <v>8.2631999999999997E-2</v>
      </c>
      <c r="G16" s="61">
        <f t="shared" si="0"/>
        <v>2.0657999999999999</v>
      </c>
      <c r="H16" s="60">
        <v>0.1086</v>
      </c>
      <c r="I16" s="61">
        <f t="shared" si="1"/>
        <v>2.7149999999999999</v>
      </c>
      <c r="J16" s="60">
        <v>8.5056000000000007E-2</v>
      </c>
      <c r="K16" s="61">
        <f t="shared" si="2"/>
        <v>2.1264000000000003</v>
      </c>
      <c r="L16" s="60">
        <v>7.0559999999999998E-2</v>
      </c>
      <c r="M16" s="61">
        <f t="shared" si="3"/>
        <v>1.764</v>
      </c>
      <c r="N16" s="60">
        <v>5.5800000000000002E-2</v>
      </c>
      <c r="O16" s="61">
        <f t="shared" si="4"/>
        <v>1.395</v>
      </c>
      <c r="P16" s="60">
        <v>9.9000000000000005E-2</v>
      </c>
      <c r="Q16" s="61">
        <f t="shared" si="5"/>
        <v>2.4750000000000001</v>
      </c>
      <c r="R16" s="59">
        <v>0</v>
      </c>
      <c r="S16" s="61">
        <f t="shared" si="6"/>
        <v>0</v>
      </c>
      <c r="T16" s="59">
        <v>0</v>
      </c>
      <c r="U16" s="61">
        <f t="shared" si="7"/>
        <v>0</v>
      </c>
      <c r="V16" s="59">
        <v>0</v>
      </c>
      <c r="W16" s="61">
        <f t="shared" si="8"/>
        <v>0</v>
      </c>
      <c r="X16" s="59">
        <v>0</v>
      </c>
      <c r="Y16" s="61">
        <f t="shared" si="9"/>
        <v>0</v>
      </c>
      <c r="Z16" s="59">
        <v>0</v>
      </c>
      <c r="AA16" s="61">
        <f t="shared" si="10"/>
        <v>0</v>
      </c>
      <c r="AB16" s="59">
        <v>0</v>
      </c>
      <c r="AC16" s="61">
        <f t="shared" si="11"/>
        <v>0</v>
      </c>
      <c r="AD16" s="62">
        <f t="shared" si="12"/>
        <v>12.541199999999998</v>
      </c>
      <c r="AE16" s="59" t="s">
        <v>29</v>
      </c>
    </row>
    <row r="17" spans="1:49" ht="33.75" customHeight="1" x14ac:dyDescent="0.3">
      <c r="A17" s="49"/>
      <c r="B17" s="49" t="s">
        <v>44</v>
      </c>
      <c r="C17" s="46">
        <v>1430</v>
      </c>
      <c r="D17" s="37" t="s">
        <v>45</v>
      </c>
      <c r="E17" s="39" t="s">
        <v>46</v>
      </c>
      <c r="F17" s="37">
        <v>0</v>
      </c>
      <c r="G17" s="47">
        <f t="shared" si="0"/>
        <v>0</v>
      </c>
      <c r="H17" s="37">
        <v>0</v>
      </c>
      <c r="I17" s="47">
        <f t="shared" si="1"/>
        <v>0</v>
      </c>
      <c r="J17" s="37">
        <v>0</v>
      </c>
      <c r="K17" s="47">
        <f t="shared" si="2"/>
        <v>0</v>
      </c>
      <c r="L17" s="37">
        <v>0</v>
      </c>
      <c r="M17" s="47">
        <f t="shared" si="3"/>
        <v>0</v>
      </c>
      <c r="N17" s="37">
        <v>0</v>
      </c>
      <c r="O17" s="47">
        <f t="shared" si="4"/>
        <v>0</v>
      </c>
      <c r="P17" s="37">
        <v>0</v>
      </c>
      <c r="Q17" s="47">
        <f t="shared" si="5"/>
        <v>0</v>
      </c>
      <c r="R17" s="37">
        <v>0</v>
      </c>
      <c r="S17" s="47">
        <f t="shared" si="6"/>
        <v>0</v>
      </c>
      <c r="T17" s="37">
        <v>0</v>
      </c>
      <c r="U17" s="47">
        <f t="shared" si="7"/>
        <v>0</v>
      </c>
      <c r="V17" s="37">
        <v>0</v>
      </c>
      <c r="W17" s="47">
        <f t="shared" si="8"/>
        <v>0</v>
      </c>
      <c r="X17" s="37">
        <v>0</v>
      </c>
      <c r="Y17" s="47">
        <f t="shared" si="9"/>
        <v>0</v>
      </c>
      <c r="Z17" s="37">
        <v>0</v>
      </c>
      <c r="AA17" s="47">
        <f t="shared" si="10"/>
        <v>0</v>
      </c>
      <c r="AB17" s="37">
        <v>0</v>
      </c>
      <c r="AC17" s="47">
        <f t="shared" si="11"/>
        <v>0</v>
      </c>
      <c r="AD17" s="48">
        <f t="shared" si="12"/>
        <v>0</v>
      </c>
      <c r="AE17" s="37" t="s">
        <v>29</v>
      </c>
    </row>
    <row r="18" spans="1:49" ht="24.9" customHeight="1" x14ac:dyDescent="0.3">
      <c r="A18" s="38" t="s">
        <v>47</v>
      </c>
      <c r="B18" s="45" t="s">
        <v>48</v>
      </c>
      <c r="C18" s="46">
        <v>0.49990000000000001</v>
      </c>
      <c r="D18" s="37" t="s">
        <v>49</v>
      </c>
      <c r="E18" s="37" t="s">
        <v>50</v>
      </c>
      <c r="F18" s="63">
        <v>19549</v>
      </c>
      <c r="G18" s="47">
        <f t="shared" si="0"/>
        <v>9772.5450999999994</v>
      </c>
      <c r="H18" s="63">
        <v>24360</v>
      </c>
      <c r="I18" s="47">
        <f>H18*C18</f>
        <v>12177.564</v>
      </c>
      <c r="J18" s="63">
        <v>30735</v>
      </c>
      <c r="K18" s="47">
        <f>J18*C18</f>
        <v>15364.4265</v>
      </c>
      <c r="L18" s="63">
        <v>27752</v>
      </c>
      <c r="M18" s="47">
        <f t="shared" si="3"/>
        <v>13873.2248</v>
      </c>
      <c r="N18" s="63">
        <v>24100</v>
      </c>
      <c r="O18" s="47">
        <f t="shared" si="4"/>
        <v>12047.59</v>
      </c>
      <c r="P18" s="63">
        <v>23800</v>
      </c>
      <c r="Q18" s="47">
        <f t="shared" si="5"/>
        <v>11897.62</v>
      </c>
      <c r="R18" s="63">
        <v>22463</v>
      </c>
      <c r="S18" s="47">
        <f t="shared" si="6"/>
        <v>11229.253700000001</v>
      </c>
      <c r="T18" s="63">
        <v>0</v>
      </c>
      <c r="U18" s="47">
        <f t="shared" si="7"/>
        <v>0</v>
      </c>
      <c r="V18" s="63">
        <v>0</v>
      </c>
      <c r="W18" s="47">
        <f t="shared" si="8"/>
        <v>0</v>
      </c>
      <c r="X18" s="63">
        <v>0</v>
      </c>
      <c r="Y18" s="47">
        <f t="shared" si="9"/>
        <v>0</v>
      </c>
      <c r="Z18" s="63">
        <v>0</v>
      </c>
      <c r="AA18" s="47">
        <f t="shared" si="10"/>
        <v>0</v>
      </c>
      <c r="AB18" s="63">
        <v>0</v>
      </c>
      <c r="AC18" s="47">
        <f t="shared" si="11"/>
        <v>0</v>
      </c>
      <c r="AD18" s="48">
        <f t="shared" si="12"/>
        <v>86362.224099999992</v>
      </c>
      <c r="AE18" s="37" t="s">
        <v>29</v>
      </c>
    </row>
    <row r="19" spans="1:49" ht="24.9" customHeight="1" x14ac:dyDescent="0.3">
      <c r="A19" s="38" t="s">
        <v>51</v>
      </c>
      <c r="B19" s="64" t="s">
        <v>52</v>
      </c>
      <c r="C19" s="46">
        <v>2.0859000000000001</v>
      </c>
      <c r="D19" s="37" t="s">
        <v>53</v>
      </c>
      <c r="E19" s="37" t="s">
        <v>38</v>
      </c>
      <c r="F19" s="65">
        <v>82.5</v>
      </c>
      <c r="G19" s="47">
        <f t="shared" si="0"/>
        <v>172.08674999999999</v>
      </c>
      <c r="H19" s="37">
        <v>110</v>
      </c>
      <c r="I19" s="47">
        <f t="shared" si="1"/>
        <v>229.44900000000001</v>
      </c>
      <c r="J19" s="37">
        <v>120</v>
      </c>
      <c r="K19" s="47">
        <f t="shared" si="2"/>
        <v>250.30800000000002</v>
      </c>
      <c r="L19" s="37">
        <v>47.5</v>
      </c>
      <c r="M19" s="47">
        <f>L19*C19</f>
        <v>99.080250000000007</v>
      </c>
      <c r="N19" s="37">
        <v>82.5</v>
      </c>
      <c r="O19" s="47">
        <f>N19*C19</f>
        <v>172.08674999999999</v>
      </c>
      <c r="P19" s="37">
        <v>120.5</v>
      </c>
      <c r="Q19" s="47">
        <f>P19*C19</f>
        <v>251.35095000000001</v>
      </c>
      <c r="R19" s="37">
        <v>95</v>
      </c>
      <c r="S19" s="47">
        <f t="shared" si="6"/>
        <v>198.16050000000001</v>
      </c>
      <c r="T19" s="37">
        <v>0</v>
      </c>
      <c r="U19" s="47">
        <f t="shared" si="7"/>
        <v>0</v>
      </c>
      <c r="V19" s="37">
        <v>0</v>
      </c>
      <c r="W19" s="47">
        <f t="shared" si="8"/>
        <v>0</v>
      </c>
      <c r="X19" s="37">
        <v>0</v>
      </c>
      <c r="Y19" s="47">
        <f t="shared" si="9"/>
        <v>0</v>
      </c>
      <c r="Z19" s="37">
        <v>0</v>
      </c>
      <c r="AA19" s="47">
        <f t="shared" si="10"/>
        <v>0</v>
      </c>
      <c r="AB19" s="37">
        <v>0</v>
      </c>
      <c r="AC19" s="47">
        <f t="shared" si="11"/>
        <v>0</v>
      </c>
      <c r="AD19" s="48">
        <f t="shared" si="12"/>
        <v>1372.5221999999999</v>
      </c>
      <c r="AE19" s="37" t="s">
        <v>29</v>
      </c>
    </row>
    <row r="20" spans="1:49" ht="24.9" customHeight="1" x14ac:dyDescent="0.3">
      <c r="A20" s="49"/>
      <c r="B20" s="45" t="s">
        <v>54</v>
      </c>
      <c r="C20" s="46">
        <v>0.80059999999999998</v>
      </c>
      <c r="D20" s="37" t="s">
        <v>55</v>
      </c>
      <c r="E20" s="37" t="s">
        <v>56</v>
      </c>
      <c r="F20" s="37">
        <v>0</v>
      </c>
      <c r="G20" s="47">
        <f t="shared" si="0"/>
        <v>0</v>
      </c>
      <c r="H20" s="37">
        <v>0</v>
      </c>
      <c r="I20" s="47">
        <f t="shared" si="1"/>
        <v>0</v>
      </c>
      <c r="J20" s="37">
        <v>0</v>
      </c>
      <c r="K20" s="47">
        <f t="shared" si="2"/>
        <v>0</v>
      </c>
      <c r="L20" s="37">
        <v>0</v>
      </c>
      <c r="M20" s="47">
        <f t="shared" si="3"/>
        <v>0</v>
      </c>
      <c r="N20" s="37">
        <v>0</v>
      </c>
      <c r="O20" s="47">
        <f t="shared" si="4"/>
        <v>0</v>
      </c>
      <c r="P20" s="37">
        <v>0</v>
      </c>
      <c r="Q20" s="47">
        <f t="shared" si="5"/>
        <v>0</v>
      </c>
      <c r="R20" s="37">
        <v>0</v>
      </c>
      <c r="S20" s="47">
        <f t="shared" si="6"/>
        <v>0</v>
      </c>
      <c r="T20" s="37">
        <v>0</v>
      </c>
      <c r="U20" s="47">
        <f t="shared" si="7"/>
        <v>0</v>
      </c>
      <c r="V20" s="37"/>
      <c r="W20" s="47">
        <f t="shared" si="8"/>
        <v>0</v>
      </c>
      <c r="X20" s="37">
        <v>0</v>
      </c>
      <c r="Y20" s="47">
        <f t="shared" si="9"/>
        <v>0</v>
      </c>
      <c r="Z20" s="37">
        <v>0</v>
      </c>
      <c r="AA20" s="47">
        <f t="shared" si="10"/>
        <v>0</v>
      </c>
      <c r="AB20" s="37">
        <v>0</v>
      </c>
      <c r="AC20" s="47">
        <f t="shared" si="11"/>
        <v>0</v>
      </c>
      <c r="AD20" s="48">
        <f t="shared" si="12"/>
        <v>0</v>
      </c>
      <c r="AE20" s="37" t="s">
        <v>29</v>
      </c>
    </row>
    <row r="21" spans="1:49" ht="24.9" customHeight="1" x14ac:dyDescent="0.3">
      <c r="A21" s="49"/>
      <c r="B21" s="64" t="s">
        <v>57</v>
      </c>
      <c r="C21" s="46">
        <v>0.32379999999999998</v>
      </c>
      <c r="D21" s="37" t="s">
        <v>55</v>
      </c>
      <c r="E21" s="37" t="s">
        <v>56</v>
      </c>
      <c r="F21" s="37">
        <v>274.52999999999997</v>
      </c>
      <c r="G21" s="47">
        <f t="shared" si="0"/>
        <v>88.892813999999987</v>
      </c>
      <c r="H21" s="37">
        <v>266.98</v>
      </c>
      <c r="I21" s="47">
        <f t="shared" si="1"/>
        <v>86.448123999999993</v>
      </c>
      <c r="J21" s="37">
        <v>298.35000000000002</v>
      </c>
      <c r="K21" s="47">
        <f t="shared" si="2"/>
        <v>96.605729999999994</v>
      </c>
      <c r="L21" s="37">
        <v>331.59</v>
      </c>
      <c r="M21" s="47">
        <f t="shared" si="3"/>
        <v>107.36884199999999</v>
      </c>
      <c r="N21" s="37">
        <v>433.88</v>
      </c>
      <c r="O21" s="47">
        <f t="shared" si="4"/>
        <v>140.49034399999999</v>
      </c>
      <c r="P21" s="37">
        <v>482.63</v>
      </c>
      <c r="Q21" s="47">
        <f t="shared" si="5"/>
        <v>156.27559399999998</v>
      </c>
      <c r="R21" s="37">
        <v>534.65</v>
      </c>
      <c r="S21" s="47">
        <f t="shared" si="6"/>
        <v>173.11966999999999</v>
      </c>
      <c r="T21" s="37">
        <v>0</v>
      </c>
      <c r="U21" s="47">
        <f t="shared" si="7"/>
        <v>0</v>
      </c>
      <c r="V21" s="37">
        <v>0</v>
      </c>
      <c r="W21" s="47">
        <f t="shared" si="8"/>
        <v>0</v>
      </c>
      <c r="X21" s="37">
        <v>0</v>
      </c>
      <c r="Y21" s="47">
        <f t="shared" si="9"/>
        <v>0</v>
      </c>
      <c r="Z21" s="37">
        <v>0</v>
      </c>
      <c r="AA21" s="47">
        <f t="shared" si="10"/>
        <v>0</v>
      </c>
      <c r="AB21" s="37">
        <v>0</v>
      </c>
      <c r="AC21" s="47">
        <f t="shared" si="11"/>
        <v>0</v>
      </c>
      <c r="AD21" s="48">
        <f t="shared" si="12"/>
        <v>849.20111799999995</v>
      </c>
      <c r="AE21" s="37" t="s">
        <v>29</v>
      </c>
      <c r="AR21" s="66"/>
    </row>
    <row r="22" spans="1:49" ht="24.9" customHeight="1" x14ac:dyDescent="0.3">
      <c r="A22" s="40"/>
      <c r="B22" s="41" t="s">
        <v>58</v>
      </c>
      <c r="C22" s="46">
        <v>2.3199999999999998</v>
      </c>
      <c r="D22" s="37" t="s">
        <v>53</v>
      </c>
      <c r="E22" s="39" t="s">
        <v>38</v>
      </c>
      <c r="F22" s="37">
        <v>0</v>
      </c>
      <c r="G22" s="47">
        <f t="shared" si="0"/>
        <v>0</v>
      </c>
      <c r="H22" s="37">
        <v>0</v>
      </c>
      <c r="I22" s="47">
        <f t="shared" si="1"/>
        <v>0</v>
      </c>
      <c r="J22" s="37">
        <v>0</v>
      </c>
      <c r="K22" s="47">
        <f t="shared" si="2"/>
        <v>0</v>
      </c>
      <c r="L22" s="37">
        <v>0</v>
      </c>
      <c r="M22" s="47">
        <f t="shared" si="3"/>
        <v>0</v>
      </c>
      <c r="N22" s="37">
        <v>0</v>
      </c>
      <c r="O22" s="47">
        <f t="shared" si="4"/>
        <v>0</v>
      </c>
      <c r="P22" s="37">
        <v>0</v>
      </c>
      <c r="Q22" s="47">
        <f t="shared" si="5"/>
        <v>0</v>
      </c>
      <c r="R22" s="37">
        <v>0</v>
      </c>
      <c r="S22" s="47">
        <f t="shared" si="6"/>
        <v>0</v>
      </c>
      <c r="T22" s="37">
        <v>0</v>
      </c>
      <c r="U22" s="47">
        <f t="shared" si="7"/>
        <v>0</v>
      </c>
      <c r="V22" s="37">
        <v>0</v>
      </c>
      <c r="W22" s="47">
        <f t="shared" si="8"/>
        <v>0</v>
      </c>
      <c r="X22" s="37">
        <v>0</v>
      </c>
      <c r="Y22" s="47">
        <f t="shared" si="9"/>
        <v>0</v>
      </c>
      <c r="Z22" s="37">
        <v>0</v>
      </c>
      <c r="AA22" s="47">
        <f t="shared" si="10"/>
        <v>0</v>
      </c>
      <c r="AB22" s="37">
        <v>0</v>
      </c>
      <c r="AC22" s="47">
        <f t="shared" si="11"/>
        <v>0</v>
      </c>
      <c r="AD22" s="48">
        <f t="shared" si="12"/>
        <v>0</v>
      </c>
      <c r="AE22" s="37" t="s">
        <v>29</v>
      </c>
      <c r="AR22" s="67"/>
    </row>
    <row r="23" spans="1:49" ht="24.9" customHeight="1" x14ac:dyDescent="0.3">
      <c r="G23" s="68">
        <f>SUM(G5:G22)</f>
        <v>10439.635216000001</v>
      </c>
      <c r="H23" s="68"/>
      <c r="I23" s="68">
        <f t="shared" ref="I23:AD23" si="13">SUM(I5:I22)</f>
        <v>13167.230050000002</v>
      </c>
      <c r="J23" s="68"/>
      <c r="K23" s="68">
        <f t="shared" si="13"/>
        <v>16168.845310000001</v>
      </c>
      <c r="L23" s="68"/>
      <c r="M23" s="68">
        <f t="shared" si="13"/>
        <v>14193.637892000001</v>
      </c>
      <c r="N23" s="68"/>
      <c r="O23" s="68">
        <f t="shared" si="13"/>
        <v>12748.756528</v>
      </c>
      <c r="P23" s="68"/>
      <c r="Q23" s="68">
        <f t="shared" si="13"/>
        <v>12834.545214000002</v>
      </c>
      <c r="R23" s="68"/>
      <c r="S23" s="68">
        <f t="shared" si="13"/>
        <v>11715.807070000001</v>
      </c>
      <c r="T23" s="68">
        <f t="shared" si="13"/>
        <v>0</v>
      </c>
      <c r="U23" s="68">
        <f t="shared" si="13"/>
        <v>0</v>
      </c>
      <c r="V23" s="68">
        <f t="shared" si="13"/>
        <v>0</v>
      </c>
      <c r="W23" s="68">
        <f t="shared" si="13"/>
        <v>0</v>
      </c>
      <c r="X23" s="68">
        <f t="shared" si="13"/>
        <v>0</v>
      </c>
      <c r="Y23" s="68">
        <f t="shared" si="13"/>
        <v>0</v>
      </c>
      <c r="Z23" s="68">
        <f t="shared" si="13"/>
        <v>0</v>
      </c>
      <c r="AA23" s="68">
        <f t="shared" si="13"/>
        <v>0</v>
      </c>
      <c r="AB23" s="68">
        <f t="shared" si="13"/>
        <v>0</v>
      </c>
      <c r="AC23" s="68">
        <f t="shared" si="13"/>
        <v>0</v>
      </c>
      <c r="AD23" s="68">
        <f t="shared" si="13"/>
        <v>91268.457280000002</v>
      </c>
      <c r="AR23" s="67"/>
    </row>
    <row r="24" spans="1:49" ht="21.75" customHeight="1" x14ac:dyDescent="0.3">
      <c r="B24" s="133" t="s">
        <v>108</v>
      </c>
      <c r="C24" s="133"/>
      <c r="D24" s="133"/>
      <c r="E24" s="133"/>
      <c r="F24" s="30" t="s">
        <v>60</v>
      </c>
      <c r="K24" s="134"/>
      <c r="L24" s="134"/>
      <c r="M24" s="134"/>
      <c r="N24" s="134"/>
      <c r="P24" s="134"/>
      <c r="Q24" s="134"/>
      <c r="R24" s="134"/>
      <c r="S24" s="134"/>
      <c r="AR24" s="67"/>
    </row>
    <row r="25" spans="1:49" ht="37.5" customHeight="1" x14ac:dyDescent="0.3">
      <c r="B25" s="38" t="s">
        <v>61</v>
      </c>
      <c r="C25" s="38" t="s">
        <v>62</v>
      </c>
      <c r="D25" s="38" t="s">
        <v>63</v>
      </c>
      <c r="E25" s="38" t="s">
        <v>5</v>
      </c>
      <c r="K25" s="66"/>
      <c r="L25" s="66"/>
      <c r="M25" s="66"/>
      <c r="N25" s="66"/>
      <c r="P25" s="66"/>
      <c r="Q25" s="66"/>
      <c r="R25" s="66"/>
      <c r="S25" s="66"/>
      <c r="AR25" s="67"/>
    </row>
    <row r="26" spans="1:49" ht="24.9" customHeight="1" x14ac:dyDescent="0.3">
      <c r="B26" s="33" t="s">
        <v>23</v>
      </c>
      <c r="C26" s="34">
        <f>(SUM(AD7:AD17))/1000</f>
        <v>2.6845098620000005</v>
      </c>
      <c r="D26" s="35">
        <f>(C26*100)/$C$29</f>
        <v>2.941333667736123</v>
      </c>
      <c r="E26" s="33" t="s">
        <v>29</v>
      </c>
      <c r="K26" s="69"/>
      <c r="L26" s="70"/>
      <c r="M26" s="71"/>
      <c r="N26" s="69"/>
      <c r="P26" s="69"/>
      <c r="Q26" s="70"/>
      <c r="R26" s="71"/>
      <c r="S26" s="69"/>
    </row>
    <row r="27" spans="1:49" ht="24.9" customHeight="1" x14ac:dyDescent="0.3">
      <c r="B27" s="33" t="s">
        <v>47</v>
      </c>
      <c r="C27" s="34">
        <f>$AD$18/1000</f>
        <v>86.362224099999992</v>
      </c>
      <c r="D27" s="35">
        <f>(C27*100)/$C$29</f>
        <v>94.624393436443967</v>
      </c>
      <c r="E27" s="33" t="s">
        <v>29</v>
      </c>
      <c r="K27" s="69"/>
      <c r="L27" s="70"/>
      <c r="M27" s="71"/>
      <c r="N27" s="69"/>
      <c r="P27" s="69"/>
      <c r="Q27" s="70"/>
      <c r="R27" s="71"/>
      <c r="S27" s="69"/>
      <c r="AW27" s="32"/>
    </row>
    <row r="28" spans="1:49" ht="24.9" customHeight="1" x14ac:dyDescent="0.3">
      <c r="B28" s="33" t="s">
        <v>51</v>
      </c>
      <c r="C28" s="34">
        <f>SUM(AD19:AD22)/1000</f>
        <v>2.221723318</v>
      </c>
      <c r="D28" s="35">
        <f>(C28*100)/$C$29</f>
        <v>2.4342728958198956</v>
      </c>
      <c r="E28" s="33" t="s">
        <v>29</v>
      </c>
      <c r="K28" s="69"/>
      <c r="L28" s="70"/>
      <c r="M28" s="71"/>
      <c r="N28" s="69"/>
      <c r="P28" s="69"/>
      <c r="Q28" s="70"/>
      <c r="R28" s="71"/>
      <c r="S28" s="69"/>
      <c r="AW28" s="32"/>
    </row>
    <row r="29" spans="1:49" ht="24.9" customHeight="1" x14ac:dyDescent="0.3">
      <c r="B29" s="33" t="s">
        <v>20</v>
      </c>
      <c r="C29" s="34">
        <f>SUM(C26:C28)</f>
        <v>91.268457279999993</v>
      </c>
      <c r="D29" s="35">
        <f>(C29*100)/$C$29</f>
        <v>99.999999999999986</v>
      </c>
      <c r="E29" s="33" t="s">
        <v>29</v>
      </c>
      <c r="K29" s="69"/>
      <c r="L29" s="70"/>
      <c r="M29" s="71"/>
      <c r="N29" s="69"/>
      <c r="P29" s="69"/>
      <c r="Q29" s="70"/>
      <c r="R29" s="71"/>
      <c r="S29" s="69"/>
      <c r="AW29" s="32"/>
    </row>
    <row r="30" spans="1:49" ht="21.75" customHeight="1" x14ac:dyDescent="0.3">
      <c r="J30" s="30"/>
      <c r="AW30" s="32"/>
    </row>
    <row r="31" spans="1:49" ht="24.9" customHeight="1" x14ac:dyDescent="0.3">
      <c r="J31" s="30"/>
      <c r="AW31" s="32"/>
    </row>
    <row r="32" spans="1:49" ht="24.9" customHeight="1" x14ac:dyDescent="0.3">
      <c r="J32" s="30"/>
      <c r="AW32" s="32"/>
    </row>
    <row r="33" spans="1:49" ht="24.9" customHeight="1" x14ac:dyDescent="0.3">
      <c r="J33" s="30"/>
      <c r="AW33" s="32"/>
    </row>
    <row r="34" spans="1:49" ht="24.9" customHeight="1" x14ac:dyDescent="0.3">
      <c r="J34" s="30"/>
      <c r="AW34" s="32"/>
    </row>
    <row r="35" spans="1:49" ht="24.9" customHeight="1" x14ac:dyDescent="0.3">
      <c r="A35" s="72"/>
      <c r="B35" s="70"/>
      <c r="J35" s="30"/>
      <c r="AW35" s="32"/>
    </row>
    <row r="36" spans="1:49" ht="24.9" customHeight="1" x14ac:dyDescent="0.3">
      <c r="A36" s="72"/>
      <c r="B36" s="70"/>
      <c r="J36" s="30"/>
      <c r="AW36" s="32"/>
    </row>
    <row r="37" spans="1:49" ht="24.9" customHeight="1" x14ac:dyDescent="0.3">
      <c r="A37" s="72"/>
      <c r="B37" s="70"/>
      <c r="J37" s="30"/>
      <c r="AW37" s="32"/>
    </row>
    <row r="38" spans="1:49" ht="24.9" customHeight="1" x14ac:dyDescent="0.3">
      <c r="J38" s="30"/>
      <c r="AW38" s="32"/>
    </row>
    <row r="39" spans="1:49" ht="24.9" customHeight="1" x14ac:dyDescent="0.3">
      <c r="J39" s="30"/>
      <c r="AW39" s="32"/>
    </row>
    <row r="40" spans="1:49" ht="24.9" customHeight="1" x14ac:dyDescent="0.3">
      <c r="J40" s="30"/>
      <c r="AW40" s="32"/>
    </row>
    <row r="41" spans="1:49" ht="24.9" customHeight="1" x14ac:dyDescent="0.3">
      <c r="J41" s="30"/>
    </row>
    <row r="42" spans="1:49" ht="24.9" customHeight="1" x14ac:dyDescent="0.3">
      <c r="J42" s="30"/>
    </row>
    <row r="43" spans="1:49" ht="24.9" customHeight="1" x14ac:dyDescent="0.3">
      <c r="J43" s="30"/>
    </row>
  </sheetData>
  <mergeCells count="24">
    <mergeCell ref="B24:E24"/>
    <mergeCell ref="K24:N24"/>
    <mergeCell ref="P24:S24"/>
    <mergeCell ref="J3:K3"/>
    <mergeCell ref="L3:M3"/>
    <mergeCell ref="N3:O3"/>
    <mergeCell ref="P3:Q3"/>
    <mergeCell ref="R3:S3"/>
    <mergeCell ref="T3:U3"/>
    <mergeCell ref="A1:AE1"/>
    <mergeCell ref="A2:A4"/>
    <mergeCell ref="B2:B4"/>
    <mergeCell ref="C2:C4"/>
    <mergeCell ref="D2:D4"/>
    <mergeCell ref="E2:E4"/>
    <mergeCell ref="F2:AD2"/>
    <mergeCell ref="AE2:AE4"/>
    <mergeCell ref="F3:G3"/>
    <mergeCell ref="H3:I3"/>
    <mergeCell ref="V3:W3"/>
    <mergeCell ref="X3:Y3"/>
    <mergeCell ref="Z3:AA3"/>
    <mergeCell ref="AB3:AC3"/>
    <mergeCell ref="AD3:AD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9B97-2BF5-4530-B32A-C54F4B2B4D23}">
  <sheetPr>
    <tabColor rgb="FFFFFF00"/>
  </sheetPr>
  <dimension ref="A1:R29"/>
  <sheetViews>
    <sheetView topLeftCell="B1" zoomScale="115" zoomScaleNormal="115" workbookViewId="0">
      <selection activeCell="H17" sqref="H17"/>
    </sheetView>
  </sheetViews>
  <sheetFormatPr defaultColWidth="25.33203125" defaultRowHeight="24.5" x14ac:dyDescent="0.85"/>
  <cols>
    <col min="1" max="1" width="41" style="6" customWidth="1"/>
    <col min="2" max="2" width="21.33203125" style="6" customWidth="1"/>
    <col min="3" max="15" width="10.33203125" style="6" customWidth="1"/>
    <col min="16" max="16" width="3.08203125" style="6" customWidth="1"/>
    <col min="17" max="17" width="13" style="6" customWidth="1"/>
    <col min="18" max="16384" width="25.33203125" style="6"/>
  </cols>
  <sheetData>
    <row r="1" spans="1:18" ht="29" x14ac:dyDescent="0.9">
      <c r="A1" s="5" t="s">
        <v>64</v>
      </c>
      <c r="B1" s="3" t="s">
        <v>65</v>
      </c>
      <c r="C1" s="3" t="s">
        <v>66</v>
      </c>
      <c r="D1" s="3" t="s">
        <v>67</v>
      </c>
      <c r="E1" s="3" t="s">
        <v>68</v>
      </c>
      <c r="F1" s="3" t="s">
        <v>69</v>
      </c>
      <c r="G1" s="3" t="s">
        <v>70</v>
      </c>
      <c r="H1" s="3" t="s">
        <v>71</v>
      </c>
      <c r="I1" s="3" t="s">
        <v>72</v>
      </c>
      <c r="J1" s="3" t="s">
        <v>73</v>
      </c>
      <c r="K1" s="3" t="s">
        <v>74</v>
      </c>
      <c r="L1" s="3" t="s">
        <v>75</v>
      </c>
      <c r="M1" s="3" t="s">
        <v>76</v>
      </c>
      <c r="N1" s="3" t="s">
        <v>77</v>
      </c>
      <c r="O1" s="2" t="s">
        <v>78</v>
      </c>
      <c r="Q1" s="19" t="s">
        <v>79</v>
      </c>
    </row>
    <row r="2" spans="1:18" ht="29" x14ac:dyDescent="0.9">
      <c r="B2" s="4" t="s">
        <v>80</v>
      </c>
      <c r="C2" s="16">
        <v>20</v>
      </c>
      <c r="D2" s="16">
        <v>19</v>
      </c>
      <c r="E2" s="16">
        <v>25</v>
      </c>
      <c r="F2" s="16">
        <v>17</v>
      </c>
      <c r="G2" s="16">
        <v>18</v>
      </c>
      <c r="H2" s="16">
        <v>21</v>
      </c>
      <c r="I2" s="16"/>
      <c r="J2" s="16"/>
      <c r="K2" s="16"/>
      <c r="L2" s="16"/>
      <c r="M2" s="16"/>
      <c r="N2" s="16"/>
      <c r="O2" s="1">
        <f>SUM(C2:N2)</f>
        <v>120</v>
      </c>
      <c r="Q2" s="18">
        <f>D23*E23*F23*H23*I23</f>
        <v>1.2E-2</v>
      </c>
      <c r="R2" s="6" t="s">
        <v>81</v>
      </c>
    </row>
    <row r="3" spans="1:18" x14ac:dyDescent="0.85">
      <c r="B3" s="4" t="s">
        <v>82</v>
      </c>
      <c r="C3" s="16">
        <v>22</v>
      </c>
      <c r="D3" s="16">
        <v>22</v>
      </c>
      <c r="E3" s="16">
        <v>22</v>
      </c>
      <c r="F3" s="16">
        <v>22</v>
      </c>
      <c r="G3" s="16">
        <v>22</v>
      </c>
      <c r="H3" s="16">
        <v>22</v>
      </c>
      <c r="I3" s="16"/>
      <c r="J3" s="16"/>
      <c r="K3" s="16"/>
      <c r="L3" s="16"/>
      <c r="M3" s="16"/>
      <c r="N3" s="16"/>
      <c r="O3" s="1">
        <f>SUM(C3:N3)</f>
        <v>132</v>
      </c>
      <c r="P3" s="7"/>
    </row>
    <row r="4" spans="1:18" x14ac:dyDescent="0.85">
      <c r="B4" s="28" t="s">
        <v>83</v>
      </c>
      <c r="C4" s="17">
        <f t="shared" ref="C4:N4" si="0">C2*C3*$Q$2</f>
        <v>5.28</v>
      </c>
      <c r="D4" s="17">
        <f t="shared" si="0"/>
        <v>5.016</v>
      </c>
      <c r="E4" s="17">
        <f t="shared" si="0"/>
        <v>6.6000000000000005</v>
      </c>
      <c r="F4" s="17">
        <f t="shared" si="0"/>
        <v>4.4880000000000004</v>
      </c>
      <c r="G4" s="17">
        <f t="shared" si="0"/>
        <v>4.7519999999999998</v>
      </c>
      <c r="H4" s="17">
        <f t="shared" si="0"/>
        <v>5.5440000000000005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0</v>
      </c>
      <c r="N4" s="17">
        <f t="shared" si="0"/>
        <v>0</v>
      </c>
      <c r="O4" s="1">
        <f>SUM(C4:N4)</f>
        <v>31.68</v>
      </c>
    </row>
    <row r="5" spans="1:18" x14ac:dyDescent="0.85">
      <c r="B5" s="8" t="s">
        <v>84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 x14ac:dyDescent="0.85">
      <c r="A9" s="9" t="s">
        <v>85</v>
      </c>
    </row>
    <row r="10" spans="1:18" ht="98" x14ac:dyDescent="0.85">
      <c r="A10" s="10" t="s">
        <v>86</v>
      </c>
    </row>
    <row r="12" spans="1:18" ht="73.5" x14ac:dyDescent="0.85">
      <c r="A12" s="10" t="s">
        <v>87</v>
      </c>
    </row>
    <row r="14" spans="1:18" ht="54.75" customHeight="1" x14ac:dyDescent="0.85">
      <c r="A14" s="10" t="s">
        <v>88</v>
      </c>
    </row>
    <row r="22" spans="1:10" ht="73.5" x14ac:dyDescent="0.85">
      <c r="D22" s="21" t="s">
        <v>89</v>
      </c>
      <c r="E22" s="21" t="s">
        <v>90</v>
      </c>
      <c r="F22" s="21" t="s">
        <v>91</v>
      </c>
      <c r="G22" s="73" t="s">
        <v>92</v>
      </c>
      <c r="H22" s="73" t="s">
        <v>93</v>
      </c>
      <c r="I22" s="74">
        <v>1E-3</v>
      </c>
      <c r="J22" s="73" t="s">
        <v>94</v>
      </c>
    </row>
    <row r="23" spans="1:10" x14ac:dyDescent="0.85">
      <c r="A23" s="29" t="s">
        <v>83</v>
      </c>
      <c r="B23" s="11" t="s">
        <v>38</v>
      </c>
      <c r="C23" s="12">
        <f>D23*E23*F23*H23*I23*J23</f>
        <v>1.44</v>
      </c>
      <c r="D23" s="13">
        <v>1</v>
      </c>
      <c r="E23" s="13">
        <v>1</v>
      </c>
      <c r="F23" s="13">
        <v>0.3</v>
      </c>
      <c r="G23" s="14">
        <f>O3</f>
        <v>132</v>
      </c>
      <c r="H23" s="13">
        <v>40</v>
      </c>
      <c r="I23" s="13">
        <f>I22</f>
        <v>1E-3</v>
      </c>
      <c r="J23" s="13">
        <f>O2</f>
        <v>120</v>
      </c>
    </row>
    <row r="27" spans="1:10" ht="28.5" customHeight="1" x14ac:dyDescent="0.85"/>
    <row r="29" spans="1:10" ht="43.5" customHeight="1" x14ac:dyDescent="0.85">
      <c r="D29" s="15">
        <f>D23*E23*F23*G23*H23*J23</f>
        <v>190080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740D-A9F5-4203-8EA2-828B7526887D}">
  <sheetPr>
    <tabColor rgb="FF00B0F0"/>
  </sheetPr>
  <dimension ref="A1:O15"/>
  <sheetViews>
    <sheetView workbookViewId="0">
      <selection activeCell="H17" sqref="H17"/>
    </sheetView>
  </sheetViews>
  <sheetFormatPr defaultColWidth="9" defaultRowHeight="24.5" x14ac:dyDescent="0.85"/>
  <cols>
    <col min="1" max="1" width="25" style="6" customWidth="1"/>
    <col min="2" max="2" width="10" style="6" customWidth="1"/>
    <col min="3" max="3" width="7.6640625" style="6" customWidth="1"/>
    <col min="4" max="14" width="6.33203125" style="6" customWidth="1"/>
    <col min="15" max="16384" width="9" style="6"/>
  </cols>
  <sheetData>
    <row r="1" spans="1:15" x14ac:dyDescent="0.85">
      <c r="A1" s="149" t="s">
        <v>95</v>
      </c>
      <c r="B1" s="150"/>
    </row>
    <row r="2" spans="1:15" x14ac:dyDescent="0.85">
      <c r="A2" s="150"/>
      <c r="B2" s="150"/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3" t="s">
        <v>19</v>
      </c>
      <c r="O2" s="13" t="s">
        <v>20</v>
      </c>
    </row>
    <row r="3" spans="1:15" x14ac:dyDescent="0.85">
      <c r="A3" s="6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85">
      <c r="A4" s="6" t="s">
        <v>97</v>
      </c>
      <c r="C4" s="25">
        <f>C3*0.8</f>
        <v>0</v>
      </c>
      <c r="D4" s="25">
        <f t="shared" ref="D4:O4" si="0">D3*0.8</f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</row>
    <row r="5" spans="1:15" x14ac:dyDescent="0.85">
      <c r="A5" s="6" t="s">
        <v>98</v>
      </c>
    </row>
    <row r="7" spans="1:15" x14ac:dyDescent="0.85">
      <c r="A7" s="26" t="s">
        <v>99</v>
      </c>
      <c r="L7" s="21"/>
    </row>
    <row r="8" spans="1:15" x14ac:dyDescent="0.85">
      <c r="A8" s="22" t="s">
        <v>100</v>
      </c>
    </row>
    <row r="9" spans="1:15" x14ac:dyDescent="0.85">
      <c r="A9" s="22" t="s">
        <v>101</v>
      </c>
    </row>
    <row r="10" spans="1:15" x14ac:dyDescent="0.85">
      <c r="A10" s="22" t="s">
        <v>102</v>
      </c>
    </row>
    <row r="11" spans="1:15" x14ac:dyDescent="0.85">
      <c r="A11" s="20" t="s">
        <v>103</v>
      </c>
      <c r="B11" s="23" t="s">
        <v>8</v>
      </c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3" t="s">
        <v>15</v>
      </c>
      <c r="J11" s="13" t="s">
        <v>16</v>
      </c>
      <c r="K11" s="13" t="s">
        <v>17</v>
      </c>
      <c r="L11" s="13" t="s">
        <v>18</v>
      </c>
      <c r="M11" s="13" t="s">
        <v>19</v>
      </c>
      <c r="N11" s="13" t="s">
        <v>20</v>
      </c>
    </row>
    <row r="12" spans="1:15" x14ac:dyDescent="0.85">
      <c r="A12" s="6" t="s">
        <v>104</v>
      </c>
      <c r="B12" s="25">
        <f t="shared" ref="B12:N12" si="1">C4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</row>
    <row r="13" spans="1:15" x14ac:dyDescent="0.85">
      <c r="A13" s="27" t="s">
        <v>105</v>
      </c>
      <c r="B13" s="24">
        <f>0.2*B12*0.12</f>
        <v>0</v>
      </c>
      <c r="C13" s="24">
        <f t="shared" ref="C13:N13" si="2">0.2*C12*0.12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</row>
    <row r="14" spans="1:15" x14ac:dyDescent="0.85">
      <c r="B14" s="75"/>
    </row>
    <row r="15" spans="1:15" x14ac:dyDescent="0.85">
      <c r="A15" s="6" t="s">
        <v>106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สรุปการคำนวณ 64 (กค)</vt:lpstr>
      <vt:lpstr>สรุปการคำนวณ 63 (กค)</vt:lpstr>
      <vt:lpstr>สรุปการคำนวณ 63</vt:lpstr>
      <vt:lpstr>สรุปการคำนวณ 64</vt:lpstr>
      <vt:lpstr>CH4จากระบบ septic tank (2)</vt:lpstr>
      <vt:lpstr>CH4จากบ่อบำบัดน้ำเสีย</vt:lpstr>
      <vt:lpstr>สรุปการคำนวณ65</vt:lpstr>
      <vt:lpstr>CH4จากระบบ septic tank</vt:lpstr>
      <vt:lpstr>CH4จากบ่อบำบัดน้ำเสีย (2)</vt:lpstr>
      <vt:lpstr>ตารางเปรียบเทียบ</vt:lpstr>
      <vt:lpstr>'สรุปการคำนวณ 63'!Print_Area</vt:lpstr>
      <vt:lpstr>'สรุปการคำนวณ 63 (กค)'!Print_Area</vt:lpstr>
      <vt:lpstr>'สรุปการคำนวณ 64'!Print_Area</vt:lpstr>
      <vt:lpstr>'สรุปการคำนวณ 64 (กค)'!Print_Area</vt:lpstr>
      <vt:lpstr>สรุปการคำนวณ65!Print_Area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thada</dc:creator>
  <cp:keywords/>
  <dc:description/>
  <cp:lastModifiedBy>ASUS FLIP</cp:lastModifiedBy>
  <cp:revision/>
  <dcterms:created xsi:type="dcterms:W3CDTF">2015-02-17T07:08:20Z</dcterms:created>
  <dcterms:modified xsi:type="dcterms:W3CDTF">2022-08-21T05:27:17Z</dcterms:modified>
  <cp:category/>
  <cp:contentStatus/>
</cp:coreProperties>
</file>